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C:\Users\katie21\Desktop\"/>
    </mc:Choice>
  </mc:AlternateContent>
  <xr:revisionPtr revIDLastSave="0" documentId="13_ncr:1_{F5DD5EA8-6125-4BE9-BE46-27D898AB7D73}" xr6:coauthVersionLast="47" xr6:coauthVersionMax="47" xr10:uidLastSave="{00000000-0000-0000-0000-000000000000}"/>
  <workbookProtection workbookAlgorithmName="SHA-512" workbookHashValue="apJh6vyVkKLo3IAPsYxPYuqZZpu9hGkuON3WgiYcGzN26x2toV4n8JePCHc36QFLl6JBzFWC8czWG5NsdYNeSQ==" workbookSaltValue="IV/PjnZCOqKejkokoLwroQ==" workbookSpinCount="100000" lockStructure="1"/>
  <bookViews>
    <workbookView xWindow="-108" yWindow="-108" windowWidth="23256" windowHeight="12576" tabRatio="846" xr2:uid="{00000000-000D-0000-FFFF-FFFF00000000}"/>
  </bookViews>
  <sheets>
    <sheet name="Rate Worksheet" sheetId="1" r:id="rId1"/>
    <sheet name="Green Power Options" sheetId="15" r:id="rId2"/>
    <sheet name="Proration_Messages" sheetId="5" state="hidden" r:id="rId3"/>
    <sheet name="100% Total Renewable Generation" sheetId="18" r:id="rId4"/>
    <sheet name=" Sample Bill " sheetId="16" r:id="rId5"/>
    <sheet name="Help" sheetId="14" r:id="rId6"/>
    <sheet name="Rate Update Sheet" sheetId="19" state="hidden" r:id="rId7"/>
  </sheets>
  <externalReferences>
    <externalReference r:id="rId8"/>
  </externalReferences>
  <definedNames>
    <definedName name="CPP_Month">#REF!</definedName>
    <definedName name="days" localSheetId="4">[1]Proration_Messages!$B$6:$C$8</definedName>
    <definedName name="days">Proration_Messages!$B$6:$C$8</definedName>
    <definedName name="DollarAmount">#REF!</definedName>
    <definedName name="Fuel">#REF!</definedName>
    <definedName name="GreenPowerOptions">#REF!</definedName>
    <definedName name="month">#REF!</definedName>
    <definedName name="Month1">#REF!</definedName>
    <definedName name="Month2">#REF!</definedName>
    <definedName name="month3" localSheetId="4">'[1]Rate Update Sheet'!$O$4:$O$6</definedName>
    <definedName name="month3">#REF!</definedName>
    <definedName name="OptionOne">#REF!</definedName>
    <definedName name="OptionTwo">#REF!</definedName>
    <definedName name="Phase" localSheetId="4">'[1]Rate Update Sheet'!#REF!</definedName>
    <definedName name="Phase">#REF!</definedName>
    <definedName name="_xlnm.Print_Area" localSheetId="0">'Rate Worksheet'!$A$1:$S$96</definedName>
    <definedName name="protax">Proration_Messages!$B$18:$C$19</definedName>
    <definedName name="Sales">#REF!</definedName>
    <definedName name="Supply_Type">#REF!</definedName>
    <definedName name="tax">Proration_Messages!$B$15:$C$16</definedName>
    <definedName name="Z_FA4C826A_926F_414B_A32C_0C9391686F63_.wvu.PrintArea" localSheetId="0" hidden="1">'Rate Worksheet'!$A$1:$S$96</definedName>
  </definedNames>
  <calcPr calcId="191029"/>
  <customWorkbookViews>
    <customWorkbookView name="kimb047 - Personal View" guid="{FA4C826A-926F-414B-A32C-0C9391686F63}" mergeInterval="0" personalView="1" maximized="1" xWindow="1" yWindow="1" windowWidth="1600" windowHeight="638" tabRatio="84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8" l="1"/>
  <c r="N41" i="1" l="1"/>
  <c r="L41" i="1"/>
  <c r="A41" i="1"/>
  <c r="P41" i="1" l="1"/>
  <c r="P22" i="18"/>
  <c r="P21" i="18"/>
  <c r="P19" i="18"/>
  <c r="E23" i="15"/>
  <c r="K40" i="19" l="1"/>
  <c r="N83" i="1"/>
  <c r="N82" i="1"/>
  <c r="N81" i="1"/>
  <c r="N78" i="1"/>
  <c r="N77" i="1"/>
  <c r="N76" i="1"/>
  <c r="N73" i="1"/>
  <c r="N72" i="1"/>
  <c r="N71" i="1"/>
  <c r="A69" i="1"/>
  <c r="N67" i="1"/>
  <c r="A67" i="1"/>
  <c r="N65" i="1"/>
  <c r="A65" i="1"/>
  <c r="N63" i="1"/>
  <c r="A63" i="1"/>
  <c r="Q95" i="1"/>
  <c r="N57" i="1"/>
  <c r="A57" i="1"/>
  <c r="N54" i="1"/>
  <c r="N53" i="1"/>
  <c r="A54" i="1"/>
  <c r="A53" i="1"/>
  <c r="A34" i="1"/>
  <c r="A19" i="1"/>
  <c r="A29" i="1"/>
  <c r="A28" i="1"/>
  <c r="A27" i="1"/>
  <c r="A26" i="1"/>
  <c r="A25" i="1"/>
  <c r="A24" i="1"/>
  <c r="A50" i="1"/>
  <c r="A48" i="1"/>
  <c r="A47" i="1"/>
  <c r="A46" i="1"/>
  <c r="A45" i="1"/>
  <c r="A44" i="1"/>
  <c r="A43" i="1"/>
  <c r="A42" i="1"/>
  <c r="A40" i="1"/>
  <c r="A49" i="1"/>
  <c r="A39" i="1"/>
  <c r="A38" i="1"/>
  <c r="N50" i="1"/>
  <c r="N49" i="1"/>
  <c r="N48" i="1"/>
  <c r="N47" i="1"/>
  <c r="N46" i="1"/>
  <c r="N45" i="1"/>
  <c r="N44" i="1"/>
  <c r="N43" i="1"/>
  <c r="N42" i="1"/>
  <c r="N40" i="1"/>
  <c r="N39" i="1"/>
  <c r="N38" i="1"/>
  <c r="N21" i="1" l="1"/>
  <c r="N22" i="1"/>
  <c r="N36" i="1"/>
  <c r="N35" i="1"/>
  <c r="N29" i="1"/>
  <c r="N28" i="1"/>
  <c r="N27" i="1"/>
  <c r="N26" i="1"/>
  <c r="N25" i="1"/>
  <c r="N24" i="1"/>
  <c r="P19" i="1" l="1"/>
  <c r="L63" i="1" l="1"/>
  <c r="P63" i="1" s="1"/>
  <c r="Q64" i="1" l="1"/>
  <c r="M21" i="18" l="1"/>
  <c r="M22" i="18" s="1"/>
  <c r="M19" i="18"/>
  <c r="S22" i="18" l="1"/>
  <c r="S19" i="18"/>
  <c r="S21" i="18"/>
  <c r="T23" i="18" l="1"/>
  <c r="L49" i="1" l="1"/>
  <c r="L43" i="1"/>
  <c r="P49" i="1" l="1"/>
  <c r="P43" i="1"/>
  <c r="L27" i="1" l="1"/>
  <c r="P27" i="1" l="1"/>
  <c r="L26" i="1"/>
  <c r="L47" i="1"/>
  <c r="L65" i="1"/>
  <c r="P47" i="1" l="1"/>
  <c r="P26" i="1"/>
  <c r="L50" i="1"/>
  <c r="L28" i="1"/>
  <c r="P50" i="1" l="1"/>
  <c r="P65" i="1"/>
  <c r="Q66" i="1" s="1"/>
  <c r="P28" i="1"/>
  <c r="L48" i="1"/>
  <c r="P48" i="1" l="1"/>
  <c r="L46" i="1" l="1"/>
  <c r="P46" i="1" l="1"/>
  <c r="L40" i="1"/>
  <c r="P40" i="1" s="1"/>
  <c r="L45" i="1" l="1"/>
  <c r="L21" i="1" l="1"/>
  <c r="P45" i="1"/>
  <c r="S23" i="15" l="1"/>
  <c r="T25" i="15" s="1"/>
  <c r="B23" i="15"/>
  <c r="H23" i="15" s="1"/>
  <c r="I25" i="15" s="1"/>
  <c r="E91" i="1" l="1"/>
  <c r="L39" i="1" l="1"/>
  <c r="P39" i="1" l="1"/>
  <c r="L29" i="1"/>
  <c r="P29" i="1" s="1"/>
  <c r="L42" i="1"/>
  <c r="L44" i="1"/>
  <c r="P44" i="1" s="1"/>
  <c r="L54" i="1"/>
  <c r="L25" i="1"/>
  <c r="L24" i="1"/>
  <c r="L38" i="1"/>
  <c r="L73" i="1"/>
  <c r="L81" i="1"/>
  <c r="L82" i="1"/>
  <c r="L83" i="1"/>
  <c r="L76" i="1"/>
  <c r="L77" i="1"/>
  <c r="L78" i="1"/>
  <c r="L71" i="1"/>
  <c r="L72" i="1"/>
  <c r="C18" i="5"/>
  <c r="A18" i="5"/>
  <c r="C16" i="5"/>
  <c r="C15" i="5"/>
  <c r="A15" i="5"/>
  <c r="C7" i="5"/>
  <c r="C6" i="5"/>
  <c r="A6" i="5"/>
  <c r="L53" i="1"/>
  <c r="L57" i="1"/>
  <c r="L67" i="1"/>
  <c r="C19" i="5"/>
  <c r="P21" i="1" l="1"/>
  <c r="P82" i="1"/>
  <c r="P81" i="1"/>
  <c r="P83" i="1"/>
  <c r="P42" i="1"/>
  <c r="P24" i="1"/>
  <c r="P25" i="1"/>
  <c r="P38" i="1"/>
  <c r="P53" i="1"/>
  <c r="P77" i="1"/>
  <c r="P76" i="1"/>
  <c r="P54" i="1"/>
  <c r="P78" i="1"/>
  <c r="L22" i="1"/>
  <c r="P72" i="1"/>
  <c r="P71" i="1"/>
  <c r="P73" i="1"/>
  <c r="P57" i="1"/>
  <c r="Q58" i="1" s="1"/>
  <c r="L35" i="1"/>
  <c r="L36" i="1" s="1"/>
  <c r="P67" i="1"/>
  <c r="Q68" i="1" s="1"/>
  <c r="P22" i="1" l="1"/>
  <c r="Q30" i="1" s="1"/>
  <c r="P35" i="1"/>
  <c r="P36" i="1"/>
  <c r="Q55" i="1"/>
  <c r="P74" i="1"/>
  <c r="P79" i="1"/>
  <c r="P84" i="1"/>
  <c r="Q51" i="1" l="1"/>
  <c r="Q59" i="1" s="1"/>
  <c r="Q85" i="1"/>
  <c r="Q86" i="1" s="1"/>
  <c r="T25" i="18" l="1"/>
  <c r="T27" i="18" s="1"/>
  <c r="Q88" i="1"/>
  <c r="I27" i="15" s="1"/>
  <c r="T27" i="15" l="1"/>
  <c r="T29" i="15" s="1"/>
  <c r="I29" i="15"/>
</calcChain>
</file>

<file path=xl/sharedStrings.xml><?xml version="1.0" encoding="utf-8"?>
<sst xmlns="http://schemas.openxmlformats.org/spreadsheetml/2006/main" count="429" uniqueCount="210">
  <si>
    <t>kWh</t>
  </si>
  <si>
    <t>Month</t>
  </si>
  <si>
    <t>Fuel</t>
  </si>
  <si>
    <t>Generation</t>
  </si>
  <si>
    <t>Transmission</t>
  </si>
  <si>
    <t>Charges</t>
  </si>
  <si>
    <t>Subtotal</t>
  </si>
  <si>
    <t>@</t>
  </si>
  <si>
    <t>n/a</t>
  </si>
  <si>
    <t>Consumption Tax</t>
  </si>
  <si>
    <t>flat charge</t>
  </si>
  <si>
    <t>Schedule 1 - Virginia Residential Service Rate Worksheet</t>
  </si>
  <si>
    <t>A. Distribution Service Charges</t>
  </si>
  <si>
    <t>State/Local Consumption Tax</t>
  </si>
  <si>
    <t>Current Billing Days:</t>
  </si>
  <si>
    <t>First 800 kWh</t>
  </si>
  <si>
    <t>Over 800 kWh</t>
  </si>
  <si>
    <t>B. Electricity Supply Service Charges</t>
  </si>
  <si>
    <t>Total kWh:</t>
  </si>
  <si>
    <t>=</t>
  </si>
  <si>
    <t>MYA sheet only</t>
  </si>
  <si>
    <t>Sales and Use Surcharge</t>
  </si>
  <si>
    <t>Days</t>
  </si>
  <si>
    <t>October - May</t>
  </si>
  <si>
    <t>June - September</t>
  </si>
  <si>
    <t>Rate per kWh</t>
  </si>
  <si>
    <t>Billing Month:</t>
  </si>
  <si>
    <t>Proration</t>
  </si>
  <si>
    <t>Generation Charges</t>
  </si>
  <si>
    <t>Rounding Differences</t>
  </si>
  <si>
    <t>Please reference the information located at the top of this worksheet related to rounding differences.</t>
  </si>
  <si>
    <t>Distribution Charges</t>
  </si>
  <si>
    <t>Check to make sure you entered the correct number of days and kWh from your bill.</t>
  </si>
  <si>
    <t xml:space="preserve">Re-check the dollar amount you entered in the 'Other Charges/Adjustments' field. Does the amount entered include the total dollar amount of all the charges listed on your bill? </t>
  </si>
  <si>
    <t>Check to make sure you selected the correct 'Billing Month Range' at the top of this worksheet. See note at the top of this worksheet for important information.</t>
  </si>
  <si>
    <t xml:space="preserve">Warning - no entry has been made in the 'Total kWh' field at the top of this worksheet. </t>
  </si>
  <si>
    <t>tax</t>
  </si>
  <si>
    <t>protax</t>
  </si>
  <si>
    <t>Check your bill to see if the county or city where your home is located charges utility tax. If so, enter the dollar amount in the '(County/City) Utility Tax' field at the top of this worksheet.</t>
  </si>
  <si>
    <t>Check your bill to see if you have any additional charges or adjustments such as, late payment charge, service initiation charge, green power, sodium vapor lamp, warranties, or product and services. If so, add up all of these charges and enter the total dollar amount in the 'Other Charges/Adjustments' field at the top of this worksheet.</t>
  </si>
  <si>
    <t>NOTE: The basic customer charge and kWh tiers are prorated when the number of billing days is &lt; 26 or &gt; 40 days. The rates per kWh are prorated when the measured usage period spans over two rate filing dates. If one or more of these conditions exist, this worksheet may not accurately calculate the charges on your bill. In certain instances, when your bill date falls on the last few business days of either May or September or the first few business days of either June or October, the current reading date may be used to determine the billing month.</t>
  </si>
  <si>
    <t>Re-check the amount of utility tax you entered in the '(County/City) Utility Tax field at the top of this worksheet. Does it match the amount on your bill?</t>
  </si>
  <si>
    <t>Warning - an entry is missing in one or more of the required fields ('Billing Months', 'Current Billing Days', 'Total kWh') at the top of this worksheet.</t>
  </si>
  <si>
    <t>Using your bill, complete all of the required fields on the left; then scroll down to view the calculations.</t>
  </si>
  <si>
    <t>Troubleshooting: The charges on the worksheet don't match what's on my bill.</t>
  </si>
  <si>
    <t>Click on the Sample Bill tab at the bottom of this worksheet to see where this information can be found on the bill.</t>
  </si>
  <si>
    <t>Required fields.</t>
  </si>
  <si>
    <t>SUBTOTAL</t>
  </si>
  <si>
    <t>To calculate the Total Current Charges amount, add any additional items listed on your bill to the Subtotal amount above. These items may include: COUNTY/CITY utility tax; charges such as late payment charge, NSF charge, deposit, service initiation charge, deposit interest applied, etc.; Green Power charge; and Sodium Vapor Lamp charges. Refer to the Sample Bill tab.</t>
  </si>
  <si>
    <t>Green Power (Rider G)</t>
  </si>
  <si>
    <t>Subtotal from Rate Worksheet</t>
  </si>
  <si>
    <t>Adjusted Subtotal</t>
  </si>
  <si>
    <t>Refer to effective dates listed in left hand column.</t>
  </si>
  <si>
    <r>
      <t xml:space="preserve">The </t>
    </r>
    <r>
      <rPr>
        <b/>
        <i/>
        <sz val="11"/>
        <rFont val="Arial"/>
        <family val="2"/>
      </rPr>
      <t>100% Option</t>
    </r>
    <r>
      <rPr>
        <i/>
        <sz val="11"/>
        <rFont val="Arial"/>
        <family val="2"/>
      </rPr>
      <t xml:space="preserve"> allows you to purchase renewable energy certificates (RECs) equal to your monthly electricity use. The total monthly charge fluctuates each month based on how many kWh of electricity you use.</t>
    </r>
  </si>
  <si>
    <t>Total kWh</t>
  </si>
  <si>
    <t>$ Amount</t>
  </si>
  <si>
    <t>fixed charge</t>
  </si>
  <si>
    <t>Green Power 100% Option</t>
  </si>
  <si>
    <t>OR</t>
  </si>
  <si>
    <t>Rider T1</t>
  </si>
  <si>
    <t>Rider C1A</t>
  </si>
  <si>
    <t>Rider C2A</t>
  </si>
  <si>
    <t>Rider B</t>
  </si>
  <si>
    <t>Rider BW</t>
  </si>
  <si>
    <t>Rider GV</t>
  </si>
  <si>
    <t xml:space="preserve"> </t>
  </si>
  <si>
    <t xml:space="preserve">                                         </t>
  </si>
  <si>
    <t>Revised</t>
  </si>
  <si>
    <t>Dominion Energy Virginia is providing this Rate Worksheet to its Virginia residential customers as a tool to help in better understanding their Schedule 1 – Residential Service electric bill. This Rate Worksheet is only a guide, and Dominion Energy Virginia is not responsible for any errors resulting from its use. For example, rounding differences may occur between the charges listed on your electric bill itself and this worksheet. If there is a discrepancy, the Customer Bill governs. Please refer to the Customer Bill for the actual charges.</t>
  </si>
  <si>
    <t xml:space="preserve">Dominion Energy's Rates &amp; Tariffs can be viewed online at www.dominionenergy.com - keyword search 'Rates'. </t>
  </si>
  <si>
    <t>Refer to the back of your bill for an explanation of charges, or view the information at www.dominionenergy.com - search 'understanding your bill'.</t>
  </si>
  <si>
    <t>Rider US-2</t>
  </si>
  <si>
    <t>This worksheet can not prorate charges between two rate filing dates. For example, if any part of the measured usage occurred prior to your last bill date, the distribution and generation rates per kWh are prorated between the old and new rates. Please contact us for an explanation of charges.</t>
  </si>
  <si>
    <t>Rounding differences may occur, see the note at the top of this worksheet. If your bill includes charges for outdoor lighting, the kWh associated with the light is subject to consumption tax charges (refer to the Outdoor Lighting Rate Schedule). The consumption tax on your bill will reflect the total of the billable usage consumption tax charges and the outdoor lighting consumption tax charges. This worksheet will only calculate the consumption tax associated with the billable usage portion of your bill.</t>
  </si>
  <si>
    <t>Dominion Energy Green Power Option Worksheet</t>
  </si>
  <si>
    <t>See below to estimate how much it would cost you each month to participate in Dominion Energy Green Power. To learn more and sign up for Dominion Energy Green Power, visit www.dominionenergy.com/VAGreenPower or call 1-866-366-4357.</t>
  </si>
  <si>
    <t>100% Option</t>
  </si>
  <si>
    <t>Block Option</t>
  </si>
  <si>
    <t>Enter the total kWh used from the Billable Usage section of your bill.</t>
  </si>
  <si>
    <t>Green Power Fixed Option</t>
  </si>
  <si>
    <t>A customer who uses 1,000 kWh per month and is enrolled in the 100% Option for Dominion Energy Green Power for one year would support 12,000 kWh of renewable energy, which is equivalent to that customer's energy usage for one year.</t>
  </si>
  <si>
    <t>Dominion Energy's Virginia Rider G-Renewable Energy Program schedule can be viewed online at www.dominionenergy.com</t>
  </si>
  <si>
    <r>
      <t xml:space="preserve">The </t>
    </r>
    <r>
      <rPr>
        <b/>
        <i/>
        <sz val="11"/>
        <rFont val="Arial"/>
        <family val="2"/>
      </rPr>
      <t>Block Option</t>
    </r>
    <r>
      <rPr>
        <i/>
        <sz val="11"/>
        <rFont val="Arial"/>
        <family val="2"/>
      </rPr>
      <t xml:space="preserve"> allows you to purchase RECs in any $2 increment called "blocks". The total monthly charge is the same each month based on the number of blocks you decide to purchase.</t>
    </r>
  </si>
  <si>
    <t>Enter a dollar amount you would be willing to spend each month. Must be in $2 increments.</t>
  </si>
  <si>
    <t>A customer who uses 1,000 kWh per month and is enrolled in the Block Option for Dominion Energy Green Power at $14 per month for one year would support about 12,000 kWh of renewable energy, which is equivalent to that customer's energy usage for one year.</t>
  </si>
  <si>
    <t>Dominion Energy Virginia customers also have the option of supporting renewable energy through the Dominion Energy Green Power program. This voluntary program has two enrollment options.</t>
  </si>
  <si>
    <t>Rider US-3</t>
  </si>
  <si>
    <t>Rider E</t>
  </si>
  <si>
    <t>Rider US-4</t>
  </si>
  <si>
    <t>Rider RBB</t>
  </si>
  <si>
    <t>Rider C4A</t>
  </si>
  <si>
    <t>Rider CCR</t>
  </si>
  <si>
    <t>Rider PIPP Universal Service Fee</t>
  </si>
  <si>
    <t xml:space="preserve">Consumption Tax </t>
  </si>
  <si>
    <t>Rider RGGI</t>
  </si>
  <si>
    <t>Rider GT</t>
  </si>
  <si>
    <t>Rider OSW</t>
  </si>
  <si>
    <t>Rider SNA</t>
  </si>
  <si>
    <t>Distribution Service Charges</t>
  </si>
  <si>
    <t>Distribution kWh Charge</t>
  </si>
  <si>
    <t>Rider TRG</t>
  </si>
  <si>
    <t>1. 100% Renewable Energy (Rider TRG)</t>
  </si>
  <si>
    <t>2. Rider TRG - Balancing Charge</t>
  </si>
  <si>
    <t>Dominion Energy 100% Total Renewable Generation</t>
  </si>
  <si>
    <t>Billing Month</t>
  </si>
  <si>
    <t>100% Total Renewable Generation Subtotal</t>
  </si>
  <si>
    <t>Dominion Energy's Virginia Rider TRG - 100% Renewable Energy Program schedule can be viewed online at www.dominionenergy.com</t>
  </si>
  <si>
    <t>A customer who uses 1,000 kWh per month and is enrolled in 100% Renewable Energy for one year would support 12,000 kWh of renewable energy, which is equivalent to that customer's energy usage for one year.</t>
  </si>
  <si>
    <t>Dominion Energy Virginia customers also have the option of supporting renewable energy through Dominion Energy Virginia's 100% Renewable Energy Program. This voluntary program will appear on your bill as two line items.
      •    100% Renewable Energy (Rider TRG)
      •    Rider TRG - Balancing Charge</t>
  </si>
  <si>
    <t>The Rider TRG - Balancing Charge is the non-REC related generation cost for the program as approved by the Commission.  The Rider TRG - Balancing Charge replaces the normal monthly generation, fuel, and non-bypassable charges previously on your bill under your rate schedule.  Customers are responsible for covering generation, fuel, and non-bypassable charges, regardless of if they are participating in the 100% Renewable Energy Program.</t>
  </si>
  <si>
    <t>See below to estimate how much it would cost you each month to participate in Dominion Energy Virginia's 100% Renewable Energy Program. To learn more and sign up for 100% Renewable Energy (Rider TRG), visit www.dominionenergy.com/virginia/renewable-energy-programs/100-percent-renewable-energy or call 1-866-366-4357.</t>
  </si>
  <si>
    <t>Deferred Fuel Cost Charge</t>
  </si>
  <si>
    <t xml:space="preserve">Deferred Fuel Cost Charge </t>
  </si>
  <si>
    <t>PIPP Universal Service Fee</t>
  </si>
  <si>
    <t>Electricity Supply Charges</t>
  </si>
  <si>
    <t>C. Taxes, Fees and Charges</t>
  </si>
  <si>
    <t>Taxes, Fees and Charges</t>
  </si>
  <si>
    <t>- Refer to the Deferred Fuel Tariffs: Pro-Rata Share of Fuel Deferral Charges or Deferred Fuel Cost Charge Tariff for an explanation of charges.</t>
  </si>
  <si>
    <t>- Refer to the Entire Filed Tariff - Terms and Conditions Section XII Payments for an explanation of Late Payment Charge and Return Payment Charge.</t>
  </si>
  <si>
    <t>- Refer to the Rate Schedule and Rider Schedules for an explanation of charges. Distribution riders in the Exhibit of Applicable Riders are included in Distribution Service Charges line item.</t>
  </si>
  <si>
    <t>- Refer to the Rate Schedule and Rider Schedules for an explanation of charges. Electricity Supply riders and Non-bypassable riders in the Exhibit of Applicable Riders are included in the Generation line items.</t>
  </si>
  <si>
    <t>- County/City Utility Tax rates vary by locality. These taxes are prescribed by The State Code of Virginia, and are calculated per kWh based on your usage.</t>
  </si>
  <si>
    <t>- Refer to the Rider G - Renewable Energy Program rider schedule for an explanation of charges.</t>
  </si>
  <si>
    <t>- Other charges and/or adjustments will display in several sections of the bill. Please contact us for an explanation of these types of charges.</t>
  </si>
  <si>
    <t>- Contact HomeServe directly for an explanation of any HomeServe Plans.</t>
  </si>
  <si>
    <t>- Refer to the Outdoor Lighting Rates (Schedules 24, 27, 28, or 29) and the Rider Schedules for an explanation of charges.  All riders (Electricity Supply, Distribution, and Non-bypassable) described in the Exhibit of Applicable Riders are included in the Electric Service line item.</t>
  </si>
  <si>
    <t>Schedule 1</t>
  </si>
  <si>
    <t xml:space="preserve">Residential Service </t>
  </si>
  <si>
    <t xml:space="preserve">Distribution Service Charges </t>
  </si>
  <si>
    <t xml:space="preserve">Basic Customer Charge </t>
  </si>
  <si>
    <t>Monthly Rate</t>
  </si>
  <si>
    <t xml:space="preserve">Rate </t>
  </si>
  <si>
    <t>VR-1</t>
  </si>
  <si>
    <t>Effective</t>
  </si>
  <si>
    <t>/month</t>
  </si>
  <si>
    <t>Billing Months of June - September</t>
  </si>
  <si>
    <t xml:space="preserve">Over 800 kWh </t>
  </si>
  <si>
    <t>₵/kWh</t>
  </si>
  <si>
    <t xml:space="preserve">Billing Months of October - May </t>
  </si>
  <si>
    <t xml:space="preserve">Electricity Supply (ES) Service Charges </t>
  </si>
  <si>
    <t xml:space="preserve">Generation kWh Charge </t>
  </si>
  <si>
    <t xml:space="preserve">Transmission kWh Charge </t>
  </si>
  <si>
    <t xml:space="preserve">All kWh </t>
  </si>
  <si>
    <t xml:space="preserve">Schedule 1 Riders </t>
  </si>
  <si>
    <t>Rider A</t>
  </si>
  <si>
    <t xml:space="preserve">Rider U </t>
  </si>
  <si>
    <t>Rider CE</t>
  </si>
  <si>
    <t xml:space="preserve">Rider RPS </t>
  </si>
  <si>
    <t>DFCC</t>
  </si>
  <si>
    <t>Rider</t>
  </si>
  <si>
    <t xml:space="preserve"> ₵/kWh</t>
  </si>
  <si>
    <t xml:space="preserve">Unit </t>
  </si>
  <si>
    <t xml:space="preserve">Rider PIPP </t>
  </si>
  <si>
    <t xml:space="preserve">Sales and Use Tax Surcharge </t>
  </si>
  <si>
    <t>Unit</t>
  </si>
  <si>
    <t>/kwh</t>
  </si>
  <si>
    <t>State Consumption Tax</t>
  </si>
  <si>
    <t>to</t>
  </si>
  <si>
    <t>/kWh</t>
  </si>
  <si>
    <t>Special Consumption Tax</t>
  </si>
  <si>
    <t>Local Consumption Tax</t>
  </si>
  <si>
    <t>Total Tax Rate</t>
  </si>
  <si>
    <t xml:space="preserve">Effective </t>
  </si>
  <si>
    <t xml:space="preserve">Renewable Energy Premium </t>
  </si>
  <si>
    <t xml:space="preserve">100% Block Option </t>
  </si>
  <si>
    <t xml:space="preserve">Block Option </t>
  </si>
  <si>
    <t>MRRE</t>
  </si>
  <si>
    <t>Fixed</t>
  </si>
  <si>
    <t xml:space="preserve">Last Updated </t>
  </si>
  <si>
    <t xml:space="preserve">Katie Gulick </t>
  </si>
  <si>
    <t>Rider GEN</t>
  </si>
  <si>
    <t>Rider GEN (Generation Facilities Projects)</t>
  </si>
  <si>
    <t>Rider B (Biomass Conversions)</t>
  </si>
  <si>
    <t>Rider E (Environmental Projects)</t>
  </si>
  <si>
    <t>Rider GV (Greensville Power Station)</t>
  </si>
  <si>
    <t>Rider BW (Brunswick County Power Station)</t>
  </si>
  <si>
    <t>Rider SNA (Surry And North Anna Nuclear Life Extension Program)</t>
  </si>
  <si>
    <t>Rider US-2 (Solar Projects)</t>
  </si>
  <si>
    <t>Rider US-3 (Solar Projects)</t>
  </si>
  <si>
    <t>Rider US-4 (Solar Projects)</t>
  </si>
  <si>
    <t>Rider CCR (Closure of Coal Combustion Residuals Impoundments)</t>
  </si>
  <si>
    <t>Rider CE Clean Energy Projects &amp; PPAs</t>
  </si>
  <si>
    <t>Rider OSW (Coastal Virginia Offshore Wind)</t>
  </si>
  <si>
    <t>Rider RPS (Renewable Energy Portfolio Standard)</t>
  </si>
  <si>
    <t>Rider C1A (Peak Shaving)</t>
  </si>
  <si>
    <t>Rider C2A (Energy Efficiency)</t>
  </si>
  <si>
    <t xml:space="preserve">Rider GT (Grid Transformation) </t>
  </si>
  <si>
    <t>Rider RBB (Rural Broadband Pilot Projects)</t>
  </si>
  <si>
    <t>Rider U (Strategic Underground Program)</t>
  </si>
  <si>
    <t>Rider C4A (Energy Efficiency)</t>
  </si>
  <si>
    <t>1. Basic Customer Charge</t>
  </si>
  <si>
    <t>2. Distribution kWh Charge</t>
  </si>
  <si>
    <t>3. Applicable Rider(s)</t>
  </si>
  <si>
    <t>1. Generation</t>
  </si>
  <si>
    <t>2. Applicable Rider(s)</t>
  </si>
  <si>
    <t>3. Transmission</t>
  </si>
  <si>
    <t>Transmission kWh Chg</t>
  </si>
  <si>
    <t>Rider T1 (Transmission)</t>
  </si>
  <si>
    <t>4. Fuel</t>
  </si>
  <si>
    <t>Rider A (Fuel Charge Rider)</t>
  </si>
  <si>
    <t xml:space="preserve">1. Deferred Fuel Cost Charge </t>
  </si>
  <si>
    <t>2. PIPP Universal Service Fee</t>
  </si>
  <si>
    <t>3. Sales and Use Surcharge</t>
  </si>
  <si>
    <t>4. Consumption Tax</t>
  </si>
  <si>
    <t>0 to 2,500 kWh</t>
  </si>
  <si>
    <t>State Consumption</t>
  </si>
  <si>
    <t>Special Regulatory</t>
  </si>
  <si>
    <t>Local Consumption</t>
  </si>
  <si>
    <t>2,501 to 50,000 kWh</t>
  </si>
  <si>
    <t>Over 50,000 kWh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</si>
</sst>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_);[Red]\(&quot;$&quot;#,##0.00\)"/>
    <numFmt numFmtId="44" formatCode="_(&quot;$&quot;* #,##0.00_);_(&quot;$&quot;* \(#,##0.00\);_(&quot;$&quot;* &quot;-&quot;??_);_(@_)"/>
    <numFmt numFmtId="43" formatCode="_(* #,##0.00_);_(* \(#,##0.00\);_(* &quot;-&quot;??_);_(@_)"/>
    <numFmt numFmtId="164" formatCode="_(&quot;$&quot;* #,##0.00000_);_(&quot;$&quot;* \(#,##0.00000\);_(&quot;$&quot;* &quot;-&quot;??_);_(@_)"/>
    <numFmt numFmtId="165" formatCode="&quot;$&quot;#,##0.00"/>
    <numFmt numFmtId="166" formatCode="0.00000"/>
    <numFmt numFmtId="167" formatCode="0.00000000"/>
    <numFmt numFmtId="168" formatCode="_(&quot;$&quot;* #,##0.000000_);_(&quot;$&quot;* \(#,##0.000000\);_(&quot;$&quot;* &quot;-&quot;??_);_(@_)"/>
    <numFmt numFmtId="169" formatCode="0.000"/>
    <numFmt numFmtId="170" formatCode="&quot;$&quot;#,##0.00000"/>
    <numFmt numFmtId="171" formatCode="&quot;$&quot;#,##0.000000"/>
    <numFmt numFmtId="172" formatCode="0.0"/>
    <numFmt numFmtId="173" formatCode="0.0000"/>
  </numFmts>
  <fonts count="49">
    <font>
      <sz val="10"/>
      <name val="Arial"/>
    </font>
    <font>
      <sz val="11"/>
      <color theme="1"/>
      <name val="Calibri"/>
      <family val="2"/>
      <scheme val="minor"/>
    </font>
    <font>
      <sz val="10"/>
      <name val="Arial"/>
      <family val="2"/>
    </font>
    <font>
      <b/>
      <sz val="10"/>
      <name val="Arial"/>
      <family val="2"/>
    </font>
    <font>
      <sz val="10"/>
      <name val="Arial"/>
      <family val="2"/>
    </font>
    <font>
      <sz val="8"/>
      <name val="Arial"/>
      <family val="2"/>
    </font>
    <font>
      <b/>
      <sz val="16"/>
      <name val="Arial"/>
      <family val="2"/>
    </font>
    <font>
      <i/>
      <sz val="10"/>
      <name val="Arial"/>
      <family val="2"/>
    </font>
    <font>
      <b/>
      <sz val="12"/>
      <name val="Arial"/>
      <family val="2"/>
    </font>
    <font>
      <i/>
      <sz val="8"/>
      <name val="Arial"/>
      <family val="2"/>
    </font>
    <font>
      <sz val="12"/>
      <name val="Arial"/>
      <family val="2"/>
    </font>
    <font>
      <b/>
      <i/>
      <sz val="12"/>
      <name val="Arial"/>
      <family val="2"/>
    </font>
    <font>
      <sz val="11"/>
      <name val="Arial"/>
      <family val="2"/>
    </font>
    <font>
      <sz val="8"/>
      <name val="Arial"/>
      <family val="2"/>
    </font>
    <font>
      <b/>
      <sz val="14"/>
      <name val="Arial"/>
      <family val="2"/>
    </font>
    <font>
      <sz val="9"/>
      <name val="Arial"/>
      <family val="2"/>
    </font>
    <font>
      <b/>
      <i/>
      <sz val="9"/>
      <name val="Arial"/>
      <family val="2"/>
    </font>
    <font>
      <b/>
      <i/>
      <sz val="10"/>
      <name val="Arial"/>
      <family val="2"/>
    </font>
    <font>
      <i/>
      <sz val="12"/>
      <name val="Arial"/>
      <family val="2"/>
    </font>
    <font>
      <i/>
      <sz val="11"/>
      <name val="Arial"/>
      <family val="2"/>
    </font>
    <font>
      <b/>
      <sz val="18"/>
      <name val="Arial"/>
      <family val="2"/>
    </font>
    <font>
      <b/>
      <i/>
      <sz val="11"/>
      <name val="Arial"/>
      <family val="2"/>
    </font>
    <font>
      <b/>
      <sz val="9"/>
      <name val="Arial"/>
      <family val="2"/>
    </font>
    <font>
      <u/>
      <sz val="10"/>
      <color theme="10"/>
      <name val="Arial"/>
      <family val="2"/>
    </font>
    <font>
      <sz val="10"/>
      <color theme="1"/>
      <name val="Arial"/>
      <family val="2"/>
    </font>
    <font>
      <sz val="12"/>
      <color theme="1"/>
      <name val="Arial"/>
      <family val="2"/>
    </font>
    <font>
      <b/>
      <sz val="12"/>
      <color theme="1"/>
      <name val="Arial"/>
      <family val="2"/>
    </font>
    <font>
      <b/>
      <sz val="10"/>
      <color theme="1"/>
      <name val="Arial"/>
      <family val="2"/>
    </font>
    <font>
      <sz val="10"/>
      <color theme="0"/>
      <name val="Arial"/>
      <family val="2"/>
    </font>
    <font>
      <b/>
      <sz val="11"/>
      <color rgb="FFFF0000"/>
      <name val="Arial"/>
      <family val="2"/>
    </font>
    <font>
      <b/>
      <i/>
      <sz val="10"/>
      <color rgb="FF00B050"/>
      <name val="Arial"/>
      <family val="2"/>
    </font>
    <font>
      <b/>
      <i/>
      <sz val="8"/>
      <color rgb="FF00B050"/>
      <name val="Arial"/>
      <family val="2"/>
    </font>
    <font>
      <b/>
      <i/>
      <sz val="9"/>
      <color rgb="FF00B050"/>
      <name val="Arial"/>
      <family val="2"/>
    </font>
    <font>
      <i/>
      <sz val="8"/>
      <color rgb="FFFF0000"/>
      <name val="Arial"/>
      <family val="2"/>
    </font>
    <font>
      <b/>
      <sz val="11"/>
      <color theme="1"/>
      <name val="Arial"/>
      <family val="2"/>
    </font>
    <font>
      <sz val="16"/>
      <name val="Arial"/>
      <family val="2"/>
    </font>
    <font>
      <b/>
      <sz val="16"/>
      <color rgb="FFFF0000"/>
      <name val="Arial"/>
      <family val="2"/>
    </font>
    <font>
      <b/>
      <sz val="11"/>
      <name val="Arial"/>
      <family val="2"/>
    </font>
    <font>
      <i/>
      <sz val="9"/>
      <name val="Arial"/>
      <family val="2"/>
    </font>
    <font>
      <sz val="10"/>
      <color rgb="FFFF0000"/>
      <name val="Arial"/>
      <family val="2"/>
    </font>
    <font>
      <b/>
      <sz val="12"/>
      <color rgb="FFFF0000"/>
      <name val="Arial"/>
      <family val="2"/>
    </font>
    <font>
      <b/>
      <sz val="13"/>
      <color theme="3"/>
      <name val="Calibri"/>
      <family val="2"/>
      <scheme val="minor"/>
    </font>
    <font>
      <sz val="12"/>
      <name val="Calibri"/>
      <family val="2"/>
      <scheme val="minor"/>
    </font>
    <font>
      <b/>
      <sz val="13"/>
      <color theme="4" tint="-0.249977111117893"/>
      <name val="Calibri"/>
      <family val="2"/>
      <scheme val="minor"/>
    </font>
    <font>
      <b/>
      <sz val="12"/>
      <color theme="4" tint="-0.249977111117893"/>
      <name val="Calibri"/>
      <family val="2"/>
      <scheme val="minor"/>
    </font>
    <font>
      <sz val="12"/>
      <color theme="4" tint="-0.249977111117893"/>
      <name val="Calibri"/>
      <family val="2"/>
      <scheme val="minor"/>
    </font>
    <font>
      <b/>
      <sz val="12"/>
      <color theme="3"/>
      <name val="Calibri"/>
      <family val="2"/>
      <scheme val="minor"/>
    </font>
    <font>
      <sz val="11"/>
      <name val="Calibri"/>
      <family val="2"/>
      <scheme val="minor"/>
    </font>
    <font>
      <sz val="12"/>
      <name val="Arial MT"/>
    </font>
  </fonts>
  <fills count="12">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39997558519241921"/>
        <bgColor indexed="64"/>
      </patternFill>
    </fill>
  </fills>
  <borders count="83">
    <border>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style="thin">
        <color theme="0"/>
      </right>
      <top style="thin">
        <color theme="0"/>
      </top>
      <bottom style="thin">
        <color indexed="64"/>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style="medium">
        <color indexed="64"/>
      </left>
      <right style="thin">
        <color theme="0"/>
      </right>
      <top style="thin">
        <color theme="0"/>
      </top>
      <bottom style="thin">
        <color theme="0"/>
      </bottom>
      <diagonal/>
    </border>
    <border>
      <left style="thin">
        <color theme="0"/>
      </left>
      <right style="medium">
        <color indexed="64"/>
      </right>
      <top/>
      <bottom style="thin">
        <color theme="0"/>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medium">
        <color theme="4" tint="0.59996337778862885"/>
      </right>
      <top style="thin">
        <color theme="0"/>
      </top>
      <bottom style="medium">
        <color indexed="64"/>
      </bottom>
      <diagonal/>
    </border>
    <border>
      <left style="medium">
        <color indexed="64"/>
      </left>
      <right style="medium">
        <color rgb="FFFFFF99"/>
      </right>
      <top style="medium">
        <color indexed="64"/>
      </top>
      <bottom style="thin">
        <color theme="0"/>
      </bottom>
      <diagonal/>
    </border>
    <border>
      <left style="medium">
        <color rgb="FFFFFF99"/>
      </left>
      <right style="medium">
        <color rgb="FFFFFF99"/>
      </right>
      <top style="medium">
        <color indexed="64"/>
      </top>
      <bottom style="thin">
        <color theme="0"/>
      </bottom>
      <diagonal/>
    </border>
    <border>
      <left style="medium">
        <color indexed="64"/>
      </left>
      <right style="medium">
        <color rgb="FFFFFF99"/>
      </right>
      <top style="thin">
        <color theme="0"/>
      </top>
      <bottom style="medium">
        <color indexed="64"/>
      </bottom>
      <diagonal/>
    </border>
    <border>
      <left style="medium">
        <color rgb="FFFFFF99"/>
      </left>
      <right style="medium">
        <color rgb="FFFFFF99"/>
      </right>
      <top style="thin">
        <color theme="0"/>
      </top>
      <bottom style="medium">
        <color indexed="64"/>
      </bottom>
      <diagonal/>
    </border>
    <border>
      <left style="medium">
        <color rgb="FFFFFF99"/>
      </left>
      <right style="medium">
        <color indexed="64"/>
      </right>
      <top style="thin">
        <color theme="0"/>
      </top>
      <bottom style="medium">
        <color indexed="64"/>
      </bottom>
      <diagonal/>
    </border>
    <border>
      <left/>
      <right style="thin">
        <color theme="0"/>
      </right>
      <top style="medium">
        <color indexed="64"/>
      </top>
      <bottom style="medium">
        <color indexed="64"/>
      </bottom>
      <diagonal/>
    </border>
    <border>
      <left style="thin">
        <color theme="0"/>
      </left>
      <right/>
      <top style="medium">
        <color indexed="64"/>
      </top>
      <bottom style="medium">
        <color indexed="64"/>
      </bottom>
      <diagonal/>
    </border>
    <border>
      <left style="medium">
        <color indexed="64"/>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medium">
        <color rgb="FFFFFF99"/>
      </left>
      <right/>
      <top style="thin">
        <color theme="0"/>
      </top>
      <bottom style="medium">
        <color indexed="64"/>
      </bottom>
      <diagonal/>
    </border>
    <border>
      <left style="medium">
        <color rgb="FFFFFF99"/>
      </left>
      <right/>
      <top style="medium">
        <color indexed="64"/>
      </top>
      <bottom style="thin">
        <color theme="0"/>
      </bottom>
      <diagonal/>
    </border>
    <border>
      <left/>
      <right/>
      <top style="medium">
        <color indexed="64"/>
      </top>
      <bottom style="thin">
        <color theme="0"/>
      </bottom>
      <diagonal/>
    </border>
    <border>
      <left/>
      <right style="medium">
        <color rgb="FFFFFF99"/>
      </right>
      <top style="medium">
        <color indexed="64"/>
      </top>
      <bottom style="thin">
        <color theme="0"/>
      </bottom>
      <diagonal/>
    </border>
    <border>
      <left style="thin">
        <color theme="0"/>
      </left>
      <right style="thin">
        <color theme="0"/>
      </right>
      <top style="medium">
        <color indexed="64"/>
      </top>
      <bottom style="double">
        <color auto="1"/>
      </bottom>
      <diagonal/>
    </border>
    <border>
      <left/>
      <right style="medium">
        <color rgb="FFFFFF99"/>
      </right>
      <top/>
      <bottom style="medium">
        <color indexed="64"/>
      </bottom>
      <diagonal/>
    </border>
    <border>
      <left style="medium">
        <color indexed="64"/>
      </left>
      <right style="medium">
        <color theme="0"/>
      </right>
      <top/>
      <bottom/>
      <diagonal/>
    </border>
    <border>
      <left style="medium">
        <color theme="0"/>
      </left>
      <right style="medium">
        <color theme="0"/>
      </right>
      <top/>
      <bottom/>
      <diagonal/>
    </border>
    <border>
      <left style="medium">
        <color theme="0"/>
      </left>
      <right style="medium">
        <color indexed="64"/>
      </right>
      <top/>
      <bottom/>
      <diagonal/>
    </border>
    <border>
      <left style="medium">
        <color rgb="FFFFFF99"/>
      </left>
      <right style="medium">
        <color indexed="64"/>
      </right>
      <top style="medium">
        <color auto="1"/>
      </top>
      <bottom/>
      <diagonal/>
    </border>
    <border>
      <left style="thin">
        <color theme="0"/>
      </left>
      <right/>
      <top style="medium">
        <color indexed="64"/>
      </top>
      <bottom/>
      <diagonal/>
    </border>
    <border>
      <left/>
      <right style="thin">
        <color theme="0"/>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double">
        <color indexed="64"/>
      </bottom>
      <diagonal/>
    </border>
    <border>
      <left/>
      <right style="thin">
        <color theme="0"/>
      </right>
      <top/>
      <bottom style="medium">
        <color indexed="64"/>
      </bottom>
      <diagonal/>
    </border>
    <border>
      <left/>
      <right style="medium">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medium">
        <color indexed="64"/>
      </top>
      <bottom/>
      <diagonal/>
    </border>
    <border>
      <left/>
      <right/>
      <top/>
      <bottom style="thick">
        <color theme="4" tint="0.499984740745262"/>
      </bottom>
      <diagonal/>
    </border>
    <border>
      <left/>
      <right/>
      <top style="thick">
        <color theme="4" tint="0.499984740745262"/>
      </top>
      <bottom/>
      <diagonal/>
    </border>
  </borders>
  <cellStyleXfs count="7">
    <xf numFmtId="0" fontId="0" fillId="0" borderId="0"/>
    <xf numFmtId="43" fontId="2" fillId="0" borderId="0" applyFont="0" applyFill="0" applyBorder="0" applyAlignment="0" applyProtection="0"/>
    <xf numFmtId="44" fontId="2" fillId="0" borderId="0" applyFont="0" applyFill="0" applyBorder="0" applyAlignment="0" applyProtection="0"/>
    <xf numFmtId="0" fontId="23" fillId="0" borderId="0" applyNumberFormat="0" applyFill="0" applyBorder="0" applyAlignment="0" applyProtection="0">
      <alignment vertical="top"/>
      <protection locked="0"/>
    </xf>
    <xf numFmtId="0" fontId="1" fillId="0" borderId="0"/>
    <xf numFmtId="0" fontId="41" fillId="0" borderId="81" applyNumberFormat="0" applyFill="0" applyAlignment="0" applyProtection="0"/>
    <xf numFmtId="0" fontId="48" fillId="0" borderId="0"/>
  </cellStyleXfs>
  <cellXfs count="518">
    <xf numFmtId="0" fontId="0" fillId="0" borderId="0" xfId="0"/>
    <xf numFmtId="0" fontId="4" fillId="0" borderId="0" xfId="0" applyFont="1" applyBorder="1" applyAlignment="1" applyProtection="1">
      <alignment wrapText="1"/>
    </xf>
    <xf numFmtId="0" fontId="8" fillId="0" borderId="0" xfId="0" applyFont="1" applyBorder="1" applyAlignment="1" applyProtection="1">
      <alignment horizontal="center" wrapText="1"/>
    </xf>
    <xf numFmtId="0" fontId="14" fillId="0" borderId="0" xfId="0" applyFont="1" applyAlignment="1" applyProtection="1">
      <alignment wrapText="1"/>
    </xf>
    <xf numFmtId="0" fontId="24" fillId="0" borderId="0" xfId="0" applyFont="1" applyFill="1"/>
    <xf numFmtId="0" fontId="24" fillId="0" borderId="0" xfId="0" applyFont="1"/>
    <xf numFmtId="1" fontId="24" fillId="0" borderId="0" xfId="0" applyNumberFormat="1" applyFont="1"/>
    <xf numFmtId="3" fontId="25" fillId="0" borderId="0" xfId="0" applyNumberFormat="1" applyFont="1" applyBorder="1" applyAlignment="1">
      <alignment horizontal="right"/>
    </xf>
    <xf numFmtId="3" fontId="24" fillId="0" borderId="0" xfId="0" applyNumberFormat="1" applyFont="1"/>
    <xf numFmtId="44" fontId="24" fillId="0" borderId="0" xfId="2" applyFont="1"/>
    <xf numFmtId="44" fontId="24" fillId="0" borderId="0" xfId="2" applyFont="1" applyFill="1"/>
    <xf numFmtId="0" fontId="14" fillId="0" borderId="0" xfId="0" applyFont="1" applyFill="1" applyBorder="1" applyAlignment="1" applyProtection="1">
      <alignment wrapText="1"/>
    </xf>
    <xf numFmtId="0" fontId="8" fillId="0" borderId="0" xfId="0" applyFont="1" applyFill="1" applyBorder="1" applyAlignment="1" applyProtection="1">
      <alignment horizontal="center" wrapText="1"/>
    </xf>
    <xf numFmtId="0" fontId="0" fillId="0" borderId="0" xfId="0" applyFill="1" applyProtection="1"/>
    <xf numFmtId="0" fontId="0" fillId="0" borderId="0" xfId="0" applyProtection="1"/>
    <xf numFmtId="0" fontId="0" fillId="0" borderId="0" xfId="0" applyBorder="1" applyProtection="1"/>
    <xf numFmtId="0" fontId="10" fillId="0" borderId="0" xfId="0" applyFont="1" applyBorder="1" applyProtection="1"/>
    <xf numFmtId="0" fontId="0" fillId="0" borderId="0" xfId="0" applyFill="1" applyBorder="1" applyProtection="1"/>
    <xf numFmtId="0" fontId="0" fillId="4" borderId="0" xfId="0" applyFill="1" applyProtection="1"/>
    <xf numFmtId="0" fontId="6" fillId="4" borderId="0" xfId="0" applyFont="1" applyFill="1" applyBorder="1" applyAlignment="1" applyProtection="1">
      <alignment horizontal="center"/>
    </xf>
    <xf numFmtId="0" fontId="6" fillId="0" borderId="0" xfId="0" applyFont="1" applyFill="1" applyBorder="1" applyAlignment="1" applyProtection="1">
      <alignment horizontal="center"/>
    </xf>
    <xf numFmtId="0" fontId="8" fillId="4" borderId="0" xfId="0" applyFont="1" applyFill="1" applyBorder="1" applyAlignment="1" applyProtection="1">
      <alignment horizontal="center"/>
    </xf>
    <xf numFmtId="0" fontId="8" fillId="0" borderId="0" xfId="0" applyFont="1" applyFill="1" applyBorder="1" applyAlignment="1" applyProtection="1">
      <alignment horizontal="center"/>
    </xf>
    <xf numFmtId="0" fontId="8" fillId="0" borderId="0" xfId="0" applyFont="1" applyBorder="1" applyAlignment="1" applyProtection="1">
      <alignment horizontal="center"/>
    </xf>
    <xf numFmtId="0" fontId="4" fillId="4" borderId="0" xfId="0" applyFont="1" applyFill="1" applyBorder="1" applyAlignment="1" applyProtection="1">
      <alignment horizontal="left" wrapText="1"/>
    </xf>
    <xf numFmtId="0" fontId="4" fillId="0" borderId="0" xfId="0" applyFont="1" applyFill="1" applyBorder="1" applyAlignment="1" applyProtection="1">
      <alignment horizontal="left" wrapText="1"/>
    </xf>
    <xf numFmtId="0" fontId="4" fillId="0" borderId="0" xfId="0" applyFont="1" applyBorder="1" applyAlignment="1" applyProtection="1">
      <alignment horizontal="left" wrapText="1"/>
    </xf>
    <xf numFmtId="0" fontId="4" fillId="0" borderId="6" xfId="0" applyFont="1" applyBorder="1" applyAlignment="1" applyProtection="1">
      <alignment horizontal="right"/>
    </xf>
    <xf numFmtId="0" fontId="4" fillId="0" borderId="7" xfId="0" applyFont="1" applyBorder="1" applyAlignment="1" applyProtection="1">
      <alignment horizontal="right" wrapText="1"/>
    </xf>
    <xf numFmtId="0" fontId="4" fillId="0" borderId="8" xfId="0" applyFont="1" applyBorder="1" applyAlignment="1" applyProtection="1">
      <alignment horizontal="right"/>
    </xf>
    <xf numFmtId="0" fontId="0" fillId="0" borderId="0" xfId="0" applyBorder="1" applyAlignment="1" applyProtection="1">
      <alignment wrapText="1"/>
    </xf>
    <xf numFmtId="0" fontId="0" fillId="4" borderId="0" xfId="0" applyFill="1" applyBorder="1" applyAlignment="1" applyProtection="1">
      <alignment wrapText="1"/>
    </xf>
    <xf numFmtId="0" fontId="0" fillId="0" borderId="0" xfId="0" applyFill="1" applyBorder="1" applyAlignment="1" applyProtection="1">
      <alignment wrapText="1"/>
    </xf>
    <xf numFmtId="0" fontId="26" fillId="0" borderId="0" xfId="0" applyFont="1" applyFill="1" applyBorder="1" applyAlignment="1" applyProtection="1">
      <alignment horizontal="right" wrapText="1"/>
    </xf>
    <xf numFmtId="0" fontId="4" fillId="0" borderId="0" xfId="0" applyFont="1" applyBorder="1" applyProtection="1"/>
    <xf numFmtId="0" fontId="4" fillId="0" borderId="0" xfId="0" applyFont="1" applyBorder="1" applyAlignment="1" applyProtection="1">
      <alignment horizontal="right"/>
    </xf>
    <xf numFmtId="0" fontId="15" fillId="0" borderId="0" xfId="0" applyFont="1" applyFill="1" applyBorder="1" applyAlignment="1" applyProtection="1">
      <alignment horizontal="right" wrapText="1"/>
    </xf>
    <xf numFmtId="8" fontId="0" fillId="0" borderId="0" xfId="0" applyNumberFormat="1" applyFill="1" applyBorder="1" applyAlignment="1" applyProtection="1"/>
    <xf numFmtId="0" fontId="3" fillId="3" borderId="9" xfId="0" applyFont="1" applyFill="1" applyBorder="1" applyAlignment="1" applyProtection="1">
      <alignment horizontal="center"/>
    </xf>
    <xf numFmtId="0" fontId="3" fillId="3" borderId="10" xfId="0" applyFont="1" applyFill="1" applyBorder="1" applyAlignment="1" applyProtection="1">
      <alignment horizontal="center"/>
    </xf>
    <xf numFmtId="0" fontId="3" fillId="3" borderId="10" xfId="0" applyFont="1" applyFill="1" applyBorder="1" applyAlignment="1" applyProtection="1">
      <alignment horizontal="right"/>
    </xf>
    <xf numFmtId="0" fontId="3" fillId="3" borderId="11" xfId="0" applyFont="1" applyFill="1" applyBorder="1" applyAlignment="1" applyProtection="1">
      <alignment horizontal="center"/>
    </xf>
    <xf numFmtId="0" fontId="9" fillId="0" borderId="0" xfId="0" applyFont="1" applyBorder="1" applyAlignment="1" applyProtection="1">
      <alignment wrapText="1"/>
    </xf>
    <xf numFmtId="0" fontId="9" fillId="4" borderId="0" xfId="0" applyFont="1" applyFill="1" applyBorder="1" applyAlignment="1" applyProtection="1">
      <alignment wrapText="1"/>
    </xf>
    <xf numFmtId="0" fontId="9" fillId="0" borderId="0" xfId="0" applyFont="1" applyFill="1" applyBorder="1" applyAlignment="1" applyProtection="1">
      <alignment wrapText="1"/>
    </xf>
    <xf numFmtId="0" fontId="8" fillId="3" borderId="9" xfId="0" applyFont="1" applyFill="1" applyBorder="1" applyAlignment="1" applyProtection="1">
      <alignment horizontal="left"/>
    </xf>
    <xf numFmtId="0" fontId="8" fillId="3" borderId="10" xfId="0" applyFont="1" applyFill="1" applyBorder="1" applyAlignment="1" applyProtection="1">
      <alignment horizontal="center"/>
    </xf>
    <xf numFmtId="0" fontId="8" fillId="0" borderId="0" xfId="0" applyFont="1" applyBorder="1" applyAlignment="1" applyProtection="1"/>
    <xf numFmtId="0" fontId="10" fillId="0" borderId="0" xfId="0" applyFont="1" applyBorder="1" applyAlignment="1" applyProtection="1">
      <alignment horizontal="right"/>
    </xf>
    <xf numFmtId="0" fontId="12" fillId="0" borderId="0" xfId="0" applyFont="1" applyBorder="1" applyAlignment="1" applyProtection="1">
      <alignment horizontal="right"/>
    </xf>
    <xf numFmtId="164" fontId="10" fillId="0" borderId="0" xfId="2" applyNumberFormat="1" applyFont="1" applyFill="1" applyBorder="1" applyAlignment="1" applyProtection="1">
      <alignment horizontal="right"/>
    </xf>
    <xf numFmtId="44" fontId="8" fillId="0" borderId="0" xfId="2" applyNumberFormat="1" applyFont="1" applyFill="1" applyBorder="1" applyAlignment="1" applyProtection="1"/>
    <xf numFmtId="0" fontId="10" fillId="0" borderId="12" xfId="0" applyFont="1" applyBorder="1" applyProtection="1"/>
    <xf numFmtId="0" fontId="24" fillId="0" borderId="0" xfId="0" applyFont="1" applyFill="1" applyProtection="1"/>
    <xf numFmtId="165" fontId="24" fillId="0" borderId="0" xfId="0" applyNumberFormat="1" applyFont="1" applyProtection="1"/>
    <xf numFmtId="0" fontId="24" fillId="0" borderId="0" xfId="0" applyFont="1" applyProtection="1"/>
    <xf numFmtId="0" fontId="8" fillId="0" borderId="0" xfId="0" applyFont="1" applyBorder="1" applyAlignment="1" applyProtection="1">
      <alignment horizontal="left" wrapText="1"/>
    </xf>
    <xf numFmtId="0" fontId="8" fillId="0" borderId="0" xfId="0" applyFont="1" applyBorder="1" applyAlignment="1" applyProtection="1">
      <alignment wrapText="1"/>
    </xf>
    <xf numFmtId="0" fontId="8" fillId="0" borderId="0" xfId="0" applyFont="1" applyBorder="1" applyAlignment="1" applyProtection="1">
      <alignment horizontal="right" wrapText="1"/>
    </xf>
    <xf numFmtId="0" fontId="10" fillId="0" borderId="12" xfId="0" applyFont="1" applyFill="1" applyBorder="1" applyProtection="1"/>
    <xf numFmtId="0" fontId="0" fillId="0" borderId="0" xfId="0" applyAlignment="1" applyProtection="1">
      <alignment horizontal="left"/>
    </xf>
    <xf numFmtId="3" fontId="10" fillId="0" borderId="0" xfId="0" applyNumberFormat="1" applyFont="1" applyBorder="1" applyAlignment="1" applyProtection="1">
      <alignment horizontal="right" wrapText="1"/>
    </xf>
    <xf numFmtId="44" fontId="8" fillId="0" borderId="12" xfId="2" applyNumberFormat="1" applyFont="1" applyFill="1" applyBorder="1" applyAlignment="1" applyProtection="1"/>
    <xf numFmtId="0" fontId="10" fillId="0" borderId="0" xfId="0" applyFont="1" applyBorder="1" applyAlignment="1" applyProtection="1">
      <alignment horizontal="right" wrapText="1"/>
    </xf>
    <xf numFmtId="164" fontId="10" fillId="0" borderId="0" xfId="2" applyNumberFormat="1" applyFont="1" applyBorder="1" applyAlignment="1" applyProtection="1">
      <alignment horizontal="right"/>
    </xf>
    <xf numFmtId="44" fontId="8" fillId="2" borderId="14" xfId="2" applyNumberFormat="1" applyFont="1" applyFill="1" applyBorder="1" applyAlignment="1" applyProtection="1"/>
    <xf numFmtId="0" fontId="11" fillId="0" borderId="0" xfId="0" applyFont="1" applyFill="1" applyBorder="1" applyAlignment="1" applyProtection="1">
      <alignment horizontal="right"/>
    </xf>
    <xf numFmtId="0" fontId="9" fillId="0" borderId="0" xfId="0" applyFont="1" applyAlignment="1" applyProtection="1">
      <alignment horizontal="left" vertical="center" wrapText="1"/>
    </xf>
    <xf numFmtId="0" fontId="3" fillId="3" borderId="15" xfId="0" applyFont="1" applyFill="1" applyBorder="1" applyAlignment="1" applyProtection="1">
      <alignment horizontal="center"/>
    </xf>
    <xf numFmtId="0" fontId="3" fillId="3" borderId="16" xfId="0" applyFont="1" applyFill="1" applyBorder="1" applyAlignment="1" applyProtection="1">
      <alignment horizontal="center"/>
    </xf>
    <xf numFmtId="0" fontId="3" fillId="3" borderId="16" xfId="0" applyFont="1" applyFill="1" applyBorder="1" applyAlignment="1" applyProtection="1">
      <alignment horizontal="right"/>
    </xf>
    <xf numFmtId="0" fontId="3" fillId="3" borderId="17" xfId="0" applyFont="1" applyFill="1" applyBorder="1" applyAlignment="1" applyProtection="1">
      <alignment horizontal="center"/>
    </xf>
    <xf numFmtId="0" fontId="10" fillId="0" borderId="12" xfId="0" applyFont="1" applyFill="1" applyBorder="1" applyAlignment="1" applyProtection="1"/>
    <xf numFmtId="0" fontId="27" fillId="0" borderId="0" xfId="0" applyFont="1" applyProtection="1"/>
    <xf numFmtId="164" fontId="10" fillId="0" borderId="0" xfId="2" applyNumberFormat="1" applyFont="1" applyBorder="1" applyAlignment="1" applyProtection="1">
      <alignment horizontal="right" wrapText="1"/>
    </xf>
    <xf numFmtId="1" fontId="10" fillId="0" borderId="0" xfId="0" applyNumberFormat="1" applyFont="1" applyBorder="1" applyAlignment="1" applyProtection="1">
      <alignment horizontal="right"/>
    </xf>
    <xf numFmtId="0" fontId="28" fillId="0" borderId="0" xfId="0" applyFont="1" applyProtection="1"/>
    <xf numFmtId="0" fontId="10" fillId="0" borderId="11" xfId="0" applyFont="1" applyFill="1" applyBorder="1" applyAlignment="1" applyProtection="1"/>
    <xf numFmtId="3" fontId="10" fillId="0" borderId="0" xfId="0" applyNumberFormat="1" applyFont="1" applyFill="1" applyBorder="1" applyAlignment="1" applyProtection="1">
      <alignment horizontal="right"/>
    </xf>
    <xf numFmtId="0" fontId="10" fillId="0" borderId="0" xfId="0" applyFont="1" applyFill="1" applyBorder="1" applyAlignment="1" applyProtection="1">
      <alignment horizontal="right" wrapText="1"/>
    </xf>
    <xf numFmtId="44" fontId="8" fillId="0" borderId="0" xfId="2" applyNumberFormat="1" applyFont="1" applyFill="1" applyBorder="1" applyAlignment="1" applyProtection="1">
      <alignment horizontal="center"/>
    </xf>
    <xf numFmtId="0" fontId="8" fillId="0" borderId="0" xfId="0" applyFont="1" applyFill="1" applyBorder="1" applyAlignment="1" applyProtection="1">
      <alignment horizontal="left"/>
    </xf>
    <xf numFmtId="0" fontId="10" fillId="0" borderId="0" xfId="0" applyFont="1" applyFill="1" applyBorder="1" applyProtection="1"/>
    <xf numFmtId="0" fontId="10" fillId="0" borderId="2" xfId="0" applyFont="1" applyBorder="1" applyAlignment="1" applyProtection="1">
      <alignment horizontal="left"/>
    </xf>
    <xf numFmtId="44" fontId="8" fillId="0" borderId="12" xfId="2" applyNumberFormat="1" applyFont="1" applyFill="1" applyBorder="1" applyAlignment="1" applyProtection="1">
      <alignment horizontal="center"/>
    </xf>
    <xf numFmtId="166" fontId="2" fillId="0" borderId="0" xfId="0" applyNumberFormat="1" applyFont="1" applyProtection="1"/>
    <xf numFmtId="3" fontId="10" fillId="0" borderId="0" xfId="0" applyNumberFormat="1" applyFont="1" applyBorder="1" applyAlignment="1" applyProtection="1">
      <alignment horizontal="right"/>
    </xf>
    <xf numFmtId="0" fontId="28" fillId="0" borderId="0" xfId="0" applyFont="1" applyFill="1" applyProtection="1"/>
    <xf numFmtId="0" fontId="8" fillId="0" borderId="0" xfId="0" applyFont="1" applyBorder="1" applyAlignment="1" applyProtection="1">
      <alignment horizontal="left"/>
    </xf>
    <xf numFmtId="164" fontId="10" fillId="0" borderId="0" xfId="2" applyNumberFormat="1" applyFont="1" applyBorder="1" applyAlignment="1" applyProtection="1">
      <alignment horizontal="left"/>
    </xf>
    <xf numFmtId="44" fontId="8" fillId="0" borderId="0" xfId="0" applyNumberFormat="1" applyFont="1" applyBorder="1" applyAlignment="1" applyProtection="1">
      <alignment horizontal="left"/>
    </xf>
    <xf numFmtId="2" fontId="2" fillId="0" borderId="0" xfId="0" applyNumberFormat="1" applyFont="1" applyProtection="1"/>
    <xf numFmtId="2" fontId="0" fillId="0" borderId="0" xfId="0" applyNumberFormat="1" applyProtection="1"/>
    <xf numFmtId="167" fontId="2" fillId="0" borderId="0" xfId="0" applyNumberFormat="1" applyFont="1" applyProtection="1"/>
    <xf numFmtId="44" fontId="8" fillId="0" borderId="19" xfId="0" applyNumberFormat="1" applyFont="1" applyBorder="1" applyAlignment="1" applyProtection="1">
      <alignment horizontal="left"/>
    </xf>
    <xf numFmtId="0" fontId="10" fillId="0" borderId="2" xfId="0" applyFont="1" applyBorder="1" applyProtection="1"/>
    <xf numFmtId="0" fontId="5" fillId="0" borderId="0" xfId="0" applyFont="1" applyProtection="1"/>
    <xf numFmtId="0" fontId="29" fillId="0" borderId="0" xfId="0" applyFont="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horizontal="right"/>
    </xf>
    <xf numFmtId="0" fontId="10" fillId="0" borderId="0" xfId="0" applyFont="1" applyProtection="1"/>
    <xf numFmtId="0" fontId="10" fillId="0" borderId="0" xfId="0" applyFont="1" applyFill="1" applyBorder="1" applyAlignment="1" applyProtection="1">
      <alignment horizontal="center" wrapText="1"/>
    </xf>
    <xf numFmtId="44" fontId="8" fillId="3" borderId="0" xfId="2" applyFont="1" applyFill="1" applyBorder="1" applyAlignment="1" applyProtection="1">
      <alignment horizontal="center" wrapText="1"/>
    </xf>
    <xf numFmtId="44" fontId="8" fillId="0" borderId="0" xfId="2" applyNumberFormat="1" applyFont="1" applyFill="1" applyBorder="1" applyProtection="1"/>
    <xf numFmtId="44" fontId="8" fillId="5" borderId="0" xfId="0" applyNumberFormat="1" applyFont="1" applyFill="1" applyBorder="1" applyProtection="1"/>
    <xf numFmtId="0" fontId="30" fillId="0" borderId="0" xfId="0" applyFont="1" applyAlignment="1" applyProtection="1">
      <alignment horizontal="left"/>
    </xf>
    <xf numFmtId="0" fontId="30" fillId="0" borderId="0" xfId="0" applyFont="1" applyFill="1" applyAlignment="1" applyProtection="1">
      <alignment horizontal="left"/>
    </xf>
    <xf numFmtId="0" fontId="31" fillId="0" borderId="0" xfId="0" applyFont="1" applyProtection="1"/>
    <xf numFmtId="44" fontId="10" fillId="0" borderId="12" xfId="0" applyNumberFormat="1" applyFont="1" applyBorder="1" applyProtection="1"/>
    <xf numFmtId="0" fontId="32" fillId="0" borderId="0" xfId="0" applyFont="1" applyProtection="1"/>
    <xf numFmtId="0" fontId="0" fillId="4" borderId="0" xfId="0" applyFill="1" applyBorder="1" applyProtection="1"/>
    <xf numFmtId="0" fontId="0" fillId="4" borderId="0" xfId="0" applyFill="1" applyBorder="1" applyAlignment="1" applyProtection="1">
      <alignment horizontal="right"/>
    </xf>
    <xf numFmtId="0" fontId="10" fillId="4" borderId="0" xfId="0" applyFont="1" applyFill="1" applyBorder="1" applyProtection="1"/>
    <xf numFmtId="0" fontId="2" fillId="4" borderId="0" xfId="0" applyFont="1" applyFill="1" applyAlignment="1" applyProtection="1">
      <alignment vertical="center" wrapText="1"/>
    </xf>
    <xf numFmtId="0" fontId="0" fillId="4" borderId="0" xfId="0" applyFill="1" applyAlignment="1" applyProtection="1">
      <alignment horizontal="right"/>
    </xf>
    <xf numFmtId="0" fontId="10" fillId="4" borderId="0" xfId="0" applyFont="1" applyFill="1" applyProtection="1"/>
    <xf numFmtId="0" fontId="2" fillId="0" borderId="0" xfId="0" applyFont="1" applyAlignment="1" applyProtection="1">
      <alignment vertical="center"/>
    </xf>
    <xf numFmtId="14" fontId="2" fillId="0" borderId="0" xfId="0" applyNumberFormat="1" applyFont="1" applyAlignment="1" applyProtection="1">
      <alignment vertical="center" wrapText="1"/>
    </xf>
    <xf numFmtId="14" fontId="2" fillId="0" borderId="0" xfId="0" applyNumberFormat="1" applyFont="1" applyAlignment="1" applyProtection="1">
      <alignment horizontal="left" vertical="center" wrapText="1"/>
    </xf>
    <xf numFmtId="0" fontId="2" fillId="0" borderId="0" xfId="0" applyFont="1" applyAlignment="1" applyProtection="1">
      <alignment horizontal="right" vertical="center" wrapText="1"/>
    </xf>
    <xf numFmtId="0" fontId="0" fillId="0" borderId="28" xfId="0" applyBorder="1"/>
    <xf numFmtId="0" fontId="3" fillId="0" borderId="28" xfId="0" applyFont="1" applyBorder="1"/>
    <xf numFmtId="0" fontId="0" fillId="0" borderId="32" xfId="0" applyBorder="1"/>
    <xf numFmtId="0" fontId="0" fillId="0" borderId="33" xfId="0" applyBorder="1"/>
    <xf numFmtId="0" fontId="8" fillId="0" borderId="29" xfId="0" applyFont="1" applyBorder="1"/>
    <xf numFmtId="0" fontId="3" fillId="0" borderId="31" xfId="0" applyFont="1" applyBorder="1"/>
    <xf numFmtId="0" fontId="0" fillId="0" borderId="29" xfId="0" applyBorder="1" applyAlignment="1">
      <alignment wrapText="1"/>
    </xf>
    <xf numFmtId="0" fontId="0" fillId="0" borderId="31" xfId="0" applyBorder="1" applyAlignment="1">
      <alignment wrapText="1"/>
    </xf>
    <xf numFmtId="0" fontId="0" fillId="0" borderId="28" xfId="0" applyBorder="1" applyAlignment="1">
      <alignment wrapText="1"/>
    </xf>
    <xf numFmtId="0" fontId="3" fillId="0" borderId="30" xfId="0" applyFont="1" applyBorder="1"/>
    <xf numFmtId="0" fontId="0" fillId="0" borderId="30" xfId="0" applyBorder="1" applyAlignment="1">
      <alignment wrapText="1"/>
    </xf>
    <xf numFmtId="0" fontId="0" fillId="0" borderId="33" xfId="0" applyBorder="1" applyAlignment="1">
      <alignment wrapText="1"/>
    </xf>
    <xf numFmtId="0" fontId="8" fillId="0" borderId="35" xfId="0" applyFont="1" applyBorder="1"/>
    <xf numFmtId="0" fontId="0" fillId="0" borderId="35" xfId="0" applyBorder="1" applyAlignment="1">
      <alignment wrapText="1"/>
    </xf>
    <xf numFmtId="0" fontId="0" fillId="0" borderId="28" xfId="0" applyBorder="1" applyAlignment="1">
      <alignment horizontal="left" wrapText="1"/>
    </xf>
    <xf numFmtId="0" fontId="12" fillId="0" borderId="28" xfId="0" applyFont="1" applyBorder="1" applyAlignment="1">
      <alignment wrapText="1"/>
    </xf>
    <xf numFmtId="0" fontId="10" fillId="0" borderId="28" xfId="0" applyFont="1" applyBorder="1" applyAlignment="1">
      <alignment wrapText="1"/>
    </xf>
    <xf numFmtId="0" fontId="0" fillId="0" borderId="28" xfId="0" applyBorder="1" applyAlignment="1"/>
    <xf numFmtId="0" fontId="6" fillId="0" borderId="33" xfId="0" applyFont="1" applyBorder="1" applyAlignment="1">
      <alignment horizontal="center" wrapText="1"/>
    </xf>
    <xf numFmtId="0" fontId="12" fillId="0" borderId="39" xfId="0" applyFont="1" applyBorder="1" applyAlignment="1">
      <alignment horizontal="left" vertical="center" wrapText="1"/>
    </xf>
    <xf numFmtId="0" fontId="12" fillId="0" borderId="41" xfId="0" applyFont="1" applyBorder="1" applyAlignment="1">
      <alignment horizontal="left" vertical="center" wrapText="1"/>
    </xf>
    <xf numFmtId="0" fontId="36" fillId="0" borderId="33" xfId="0" applyFont="1" applyBorder="1" applyAlignment="1">
      <alignment horizontal="center"/>
    </xf>
    <xf numFmtId="0" fontId="35" fillId="0" borderId="28" xfId="0" applyFont="1" applyBorder="1" applyAlignment="1">
      <alignment wrapText="1"/>
    </xf>
    <xf numFmtId="0" fontId="0" fillId="0" borderId="32" xfId="0" applyBorder="1" applyAlignment="1">
      <alignment wrapText="1"/>
    </xf>
    <xf numFmtId="0" fontId="0" fillId="0" borderId="29" xfId="0" applyBorder="1" applyAlignment="1"/>
    <xf numFmtId="0" fontId="22" fillId="0" borderId="29" xfId="0" applyFont="1" applyBorder="1" applyAlignment="1"/>
    <xf numFmtId="0" fontId="10" fillId="0" borderId="32" xfId="0" applyFont="1" applyBorder="1" applyAlignment="1">
      <alignment wrapText="1"/>
    </xf>
    <xf numFmtId="0" fontId="10" fillId="0" borderId="33" xfId="0" applyFont="1" applyBorder="1" applyAlignment="1">
      <alignment wrapText="1"/>
    </xf>
    <xf numFmtId="0" fontId="10" fillId="0" borderId="44" xfId="0" applyFont="1" applyBorder="1" applyAlignment="1">
      <alignment wrapText="1"/>
    </xf>
    <xf numFmtId="0" fontId="12" fillId="0" borderId="32" xfId="0" applyFont="1" applyBorder="1" applyAlignment="1">
      <alignment wrapText="1"/>
    </xf>
    <xf numFmtId="0" fontId="12" fillId="0" borderId="33" xfId="0" applyFont="1" applyBorder="1" applyAlignment="1">
      <alignment wrapText="1"/>
    </xf>
    <xf numFmtId="0" fontId="3" fillId="0" borderId="46" xfId="0" applyFont="1" applyBorder="1" applyAlignment="1">
      <alignment wrapText="1"/>
    </xf>
    <xf numFmtId="0" fontId="3" fillId="0" borderId="46" xfId="0" applyFont="1" applyBorder="1" applyAlignment="1">
      <alignment horizontal="center" wrapText="1"/>
    </xf>
    <xf numFmtId="0" fontId="3" fillId="0" borderId="47" xfId="0" applyFont="1" applyBorder="1" applyAlignment="1">
      <alignment horizontal="center" wrapText="1"/>
    </xf>
    <xf numFmtId="0" fontId="3" fillId="0" borderId="56" xfId="0" applyFont="1" applyBorder="1" applyAlignment="1">
      <alignment horizontal="center" vertical="center" wrapText="1"/>
    </xf>
    <xf numFmtId="0" fontId="10" fillId="6" borderId="51" xfId="0" applyFont="1" applyFill="1" applyBorder="1" applyAlignment="1">
      <alignment wrapText="1"/>
    </xf>
    <xf numFmtId="0" fontId="10" fillId="6" borderId="52" xfId="0" applyFont="1" applyFill="1" applyBorder="1" applyAlignment="1">
      <alignment wrapText="1"/>
    </xf>
    <xf numFmtId="44" fontId="8" fillId="6" borderId="70" xfId="2" applyFont="1" applyFill="1" applyBorder="1" applyAlignment="1">
      <alignment wrapText="1"/>
    </xf>
    <xf numFmtId="44" fontId="8" fillId="7" borderId="55" xfId="2" applyFont="1" applyFill="1" applyBorder="1" applyAlignment="1">
      <alignment wrapText="1"/>
    </xf>
    <xf numFmtId="0" fontId="10" fillId="0" borderId="31" xfId="0" applyFont="1" applyBorder="1" applyAlignment="1">
      <alignment wrapText="1"/>
    </xf>
    <xf numFmtId="0" fontId="10" fillId="0" borderId="45" xfId="0" applyFont="1" applyBorder="1" applyAlignment="1">
      <alignment wrapText="1"/>
    </xf>
    <xf numFmtId="0" fontId="10" fillId="0" borderId="67"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68" xfId="0" applyFont="1" applyBorder="1" applyAlignment="1">
      <alignment wrapText="1"/>
    </xf>
    <xf numFmtId="164" fontId="10" fillId="0" borderId="68" xfId="2" applyNumberFormat="1" applyFont="1" applyBorder="1" applyAlignment="1">
      <alignment horizontal="center" vertical="center" wrapText="1"/>
    </xf>
    <xf numFmtId="165" fontId="10" fillId="0" borderId="68" xfId="0" applyNumberFormat="1" applyFont="1" applyBorder="1" applyAlignment="1">
      <alignment wrapText="1"/>
    </xf>
    <xf numFmtId="0" fontId="10" fillId="0" borderId="69" xfId="0" applyFont="1" applyBorder="1" applyAlignment="1">
      <alignment wrapText="1"/>
    </xf>
    <xf numFmtId="0" fontId="10" fillId="6" borderId="53" xfId="0" applyFont="1" applyFill="1" applyBorder="1" applyAlignment="1">
      <alignment wrapText="1"/>
    </xf>
    <xf numFmtId="0" fontId="10" fillId="6" borderId="54" xfId="0" applyFont="1" applyFill="1" applyBorder="1" applyAlignment="1">
      <alignment wrapText="1"/>
    </xf>
    <xf numFmtId="44" fontId="8" fillId="6" borderId="55" xfId="2" applyFont="1" applyFill="1" applyBorder="1" applyAlignment="1">
      <alignment wrapText="1"/>
    </xf>
    <xf numFmtId="0" fontId="10" fillId="0" borderId="30" xfId="0" applyFont="1" applyBorder="1" applyAlignment="1">
      <alignment wrapText="1"/>
    </xf>
    <xf numFmtId="164" fontId="10" fillId="0" borderId="41" xfId="2" applyNumberFormat="1" applyFont="1" applyBorder="1" applyAlignment="1">
      <alignment horizontal="center" wrapText="1"/>
    </xf>
    <xf numFmtId="165" fontId="8" fillId="0" borderId="65" xfId="0" applyNumberFormat="1" applyFont="1" applyBorder="1" applyAlignment="1">
      <alignment wrapText="1"/>
    </xf>
    <xf numFmtId="0" fontId="31" fillId="0" borderId="0" xfId="0" applyFont="1" applyAlignment="1" applyProtection="1">
      <alignment wrapText="1"/>
    </xf>
    <xf numFmtId="0" fontId="31" fillId="0" borderId="0" xfId="0" applyFont="1" applyAlignment="1" applyProtection="1">
      <alignment vertical="top" wrapText="1"/>
    </xf>
    <xf numFmtId="0" fontId="12" fillId="0" borderId="0" xfId="0" applyFont="1" applyFill="1" applyBorder="1" applyAlignment="1" applyProtection="1">
      <alignment horizontal="right"/>
    </xf>
    <xf numFmtId="3" fontId="10" fillId="0" borderId="0" xfId="0" applyNumberFormat="1" applyFont="1" applyFill="1" applyBorder="1" applyAlignment="1" applyProtection="1">
      <alignment horizontal="right" wrapText="1"/>
    </xf>
    <xf numFmtId="0" fontId="10" fillId="0" borderId="0" xfId="0" applyFont="1" applyFill="1" applyBorder="1" applyAlignment="1" applyProtection="1">
      <alignment horizontal="right"/>
    </xf>
    <xf numFmtId="168" fontId="10" fillId="0" borderId="0" xfId="2" applyNumberFormat="1" applyFont="1" applyFill="1" applyBorder="1" applyAlignment="1" applyProtection="1">
      <alignment horizontal="right"/>
    </xf>
    <xf numFmtId="168" fontId="10" fillId="0" borderId="0" xfId="2" applyNumberFormat="1" applyFont="1" applyBorder="1" applyAlignment="1" applyProtection="1">
      <alignment horizontal="left"/>
    </xf>
    <xf numFmtId="0" fontId="0" fillId="8" borderId="0" xfId="0" applyFill="1" applyBorder="1"/>
    <xf numFmtId="44" fontId="8" fillId="0" borderId="0" xfId="2" applyFont="1" applyFill="1" applyBorder="1" applyAlignment="1" applyProtection="1"/>
    <xf numFmtId="44" fontId="8" fillId="0" borderId="18" xfId="2" applyFont="1" applyFill="1" applyBorder="1" applyAlignment="1" applyProtection="1">
      <alignment horizontal="right"/>
    </xf>
    <xf numFmtId="44" fontId="8" fillId="0" borderId="0" xfId="2" applyFont="1" applyFill="1" applyBorder="1" applyAlignment="1" applyProtection="1">
      <alignment horizontal="right" wrapText="1"/>
    </xf>
    <xf numFmtId="44" fontId="8" fillId="0" borderId="12" xfId="2" applyNumberFormat="1" applyFont="1" applyFill="1" applyBorder="1" applyAlignment="1" applyProtection="1">
      <alignment vertical="center"/>
    </xf>
    <xf numFmtId="0" fontId="31" fillId="0" borderId="0" xfId="0" applyFont="1" applyAlignment="1" applyProtection="1">
      <alignment vertical="center" wrapText="1"/>
    </xf>
    <xf numFmtId="0" fontId="39" fillId="0" borderId="28" xfId="0" applyFont="1" applyBorder="1" applyAlignment="1"/>
    <xf numFmtId="0" fontId="0" fillId="0" borderId="32" xfId="0" applyBorder="1" applyAlignment="1"/>
    <xf numFmtId="0" fontId="0" fillId="0" borderId="33" xfId="0" applyBorder="1" applyAlignment="1"/>
    <xf numFmtId="0" fontId="6" fillId="8" borderId="0" xfId="0" applyFont="1" applyFill="1" applyBorder="1" applyAlignment="1">
      <alignment wrapText="1"/>
    </xf>
    <xf numFmtId="0" fontId="0" fillId="8" borderId="0" xfId="0" applyFill="1" applyBorder="1" applyAlignment="1">
      <alignment wrapText="1"/>
    </xf>
    <xf numFmtId="0" fontId="12" fillId="8" borderId="0" xfId="0" applyFont="1" applyFill="1" applyBorder="1" applyAlignment="1">
      <alignment wrapText="1"/>
    </xf>
    <xf numFmtId="0" fontId="19" fillId="8" borderId="0" xfId="0" applyFont="1" applyFill="1" applyBorder="1" applyAlignment="1">
      <alignment vertical="center" wrapText="1"/>
    </xf>
    <xf numFmtId="0" fontId="10" fillId="8" borderId="0" xfId="0" applyFont="1" applyFill="1" applyBorder="1" applyAlignment="1">
      <alignment wrapText="1"/>
    </xf>
    <xf numFmtId="164" fontId="10" fillId="8" borderId="0" xfId="2" applyNumberFormat="1" applyFont="1" applyFill="1" applyBorder="1" applyAlignment="1">
      <alignment horizontal="center" wrapText="1"/>
    </xf>
    <xf numFmtId="0" fontId="10" fillId="8" borderId="0" xfId="0" applyFont="1" applyFill="1" applyBorder="1" applyAlignment="1">
      <alignment horizontal="center" vertical="center" wrapText="1"/>
    </xf>
    <xf numFmtId="164" fontId="10" fillId="8" borderId="0" xfId="2" applyNumberFormat="1" applyFont="1" applyFill="1" applyBorder="1" applyAlignment="1">
      <alignment horizontal="center" vertical="center" wrapText="1"/>
    </xf>
    <xf numFmtId="0" fontId="0" fillId="8" borderId="32" xfId="0" applyFill="1" applyBorder="1" applyAlignment="1">
      <alignment wrapText="1"/>
    </xf>
    <xf numFmtId="0" fontId="12" fillId="8" borderId="42" xfId="0" applyFont="1" applyFill="1" applyBorder="1" applyAlignment="1">
      <alignment vertical="center" wrapText="1"/>
    </xf>
    <xf numFmtId="0" fontId="12" fillId="8" borderId="0" xfId="0" applyFont="1" applyFill="1" applyBorder="1" applyAlignment="1">
      <alignment vertical="center" wrapText="1"/>
    </xf>
    <xf numFmtId="0" fontId="12" fillId="8" borderId="43" xfId="0" applyFont="1" applyFill="1" applyBorder="1" applyAlignment="1">
      <alignment vertical="center" wrapText="1"/>
    </xf>
    <xf numFmtId="0" fontId="8" fillId="8" borderId="36" xfId="0" applyFont="1" applyFill="1" applyBorder="1" applyAlignment="1">
      <alignment wrapText="1"/>
    </xf>
    <xf numFmtId="0" fontId="8" fillId="8" borderId="33" xfId="0" applyFont="1" applyFill="1" applyBorder="1" applyAlignment="1">
      <alignment wrapText="1"/>
    </xf>
    <xf numFmtId="0" fontId="8" fillId="8" borderId="36" xfId="0" applyFont="1" applyFill="1" applyBorder="1" applyAlignment="1">
      <alignment horizontal="center" wrapText="1"/>
    </xf>
    <xf numFmtId="0" fontId="40" fillId="8" borderId="0" xfId="0" applyFont="1" applyFill="1" applyBorder="1" applyAlignment="1">
      <alignment horizontal="center"/>
    </xf>
    <xf numFmtId="0" fontId="6" fillId="8" borderId="38" xfId="0" applyFont="1" applyFill="1" applyBorder="1" applyAlignment="1">
      <alignment horizontal="center" wrapText="1"/>
    </xf>
    <xf numFmtId="0" fontId="10" fillId="8" borderId="1" xfId="0" applyFont="1" applyFill="1" applyBorder="1" applyAlignment="1">
      <alignment wrapText="1"/>
    </xf>
    <xf numFmtId="0" fontId="10" fillId="8" borderId="1" xfId="0" applyFont="1" applyFill="1" applyBorder="1" applyAlignment="1"/>
    <xf numFmtId="0" fontId="11" fillId="8" borderId="1" xfId="0" applyFont="1" applyFill="1" applyBorder="1" applyAlignment="1">
      <alignment vertical="center" wrapText="1"/>
    </xf>
    <xf numFmtId="44" fontId="8" fillId="7" borderId="3" xfId="2" applyFont="1" applyFill="1" applyBorder="1" applyAlignment="1">
      <alignment wrapText="1"/>
    </xf>
    <xf numFmtId="0" fontId="10" fillId="8" borderId="10" xfId="0" applyFont="1" applyFill="1" applyBorder="1" applyAlignment="1">
      <alignment wrapText="1"/>
    </xf>
    <xf numFmtId="44" fontId="8" fillId="6" borderId="21" xfId="2" applyFont="1" applyFill="1" applyBorder="1" applyAlignment="1">
      <alignment wrapText="1"/>
    </xf>
    <xf numFmtId="0" fontId="0" fillId="8" borderId="2" xfId="0" applyFill="1" applyBorder="1" applyAlignment="1">
      <alignment wrapText="1"/>
    </xf>
    <xf numFmtId="0" fontId="8" fillId="8" borderId="10" xfId="0" applyFont="1" applyFill="1" applyBorder="1" applyAlignment="1">
      <alignment horizontal="center" wrapText="1"/>
    </xf>
    <xf numFmtId="0" fontId="8" fillId="8" borderId="21" xfId="0" applyFont="1" applyFill="1" applyBorder="1" applyAlignment="1">
      <alignment horizontal="center" wrapText="1"/>
    </xf>
    <xf numFmtId="164" fontId="10" fillId="8" borderId="10" xfId="2" applyNumberFormat="1" applyFont="1" applyFill="1" applyBorder="1" applyAlignment="1">
      <alignment horizontal="center" wrapText="1"/>
    </xf>
    <xf numFmtId="0" fontId="10" fillId="8" borderId="21" xfId="0" applyFont="1" applyFill="1" applyBorder="1" applyAlignment="1">
      <alignment wrapText="1"/>
    </xf>
    <xf numFmtId="44" fontId="8" fillId="8" borderId="10" xfId="2" applyFont="1" applyFill="1" applyBorder="1" applyAlignment="1">
      <alignment horizontal="right" wrapText="1"/>
    </xf>
    <xf numFmtId="44" fontId="10" fillId="8" borderId="0" xfId="2" applyFont="1" applyFill="1" applyBorder="1" applyAlignment="1">
      <alignment horizontal="right" wrapText="1"/>
    </xf>
    <xf numFmtId="44" fontId="8" fillId="8" borderId="0" xfId="2" applyFont="1" applyFill="1" applyBorder="1" applyAlignment="1">
      <alignment horizontal="right" wrapText="1"/>
    </xf>
    <xf numFmtId="164" fontId="10" fillId="6" borderId="5" xfId="2" applyNumberFormat="1" applyFont="1" applyFill="1" applyBorder="1" applyAlignment="1" applyProtection="1">
      <alignment horizontal="right"/>
    </xf>
    <xf numFmtId="0" fontId="11" fillId="6" borderId="5" xfId="0" applyFont="1" applyFill="1" applyBorder="1" applyAlignment="1" applyProtection="1">
      <alignment horizontal="right"/>
    </xf>
    <xf numFmtId="166" fontId="2" fillId="0" borderId="0" xfId="0" applyNumberFormat="1" applyFont="1" applyFill="1" applyProtection="1"/>
    <xf numFmtId="0" fontId="11" fillId="6" borderId="4" xfId="0" applyFont="1" applyFill="1" applyBorder="1" applyAlignment="1" applyProtection="1">
      <alignment horizontal="right"/>
    </xf>
    <xf numFmtId="44" fontId="8" fillId="6" borderId="3" xfId="2" applyNumberFormat="1" applyFont="1" applyFill="1" applyBorder="1" applyProtection="1"/>
    <xf numFmtId="0" fontId="8" fillId="0" borderId="0" xfId="0" applyFont="1" applyBorder="1" applyAlignment="1" applyProtection="1">
      <alignment horizontal="left" wrapText="1"/>
    </xf>
    <xf numFmtId="44" fontId="8" fillId="0" borderId="19" xfId="2" applyNumberFormat="1" applyFont="1" applyFill="1" applyBorder="1" applyAlignment="1" applyProtection="1">
      <alignment horizontal="right"/>
    </xf>
    <xf numFmtId="0" fontId="3" fillId="3" borderId="12" xfId="0" applyFont="1" applyFill="1" applyBorder="1" applyAlignment="1" applyProtection="1">
      <alignment horizontal="center"/>
    </xf>
    <xf numFmtId="44" fontId="8" fillId="0" borderId="1" xfId="2" applyFont="1" applyFill="1" applyBorder="1" applyAlignment="1" applyProtection="1"/>
    <xf numFmtId="0" fontId="11" fillId="0" borderId="2" xfId="0" applyFont="1" applyBorder="1"/>
    <xf numFmtId="0" fontId="11" fillId="0" borderId="0" xfId="0" applyFont="1"/>
    <xf numFmtId="0" fontId="11" fillId="0" borderId="76" xfId="0" applyFont="1" applyBorder="1" applyAlignment="1">
      <alignment horizontal="right"/>
    </xf>
    <xf numFmtId="44" fontId="8" fillId="0" borderId="78" xfId="2" applyFont="1" applyFill="1" applyBorder="1" applyAlignment="1" applyProtection="1"/>
    <xf numFmtId="0" fontId="8" fillId="6" borderId="4" xfId="0" applyFont="1" applyFill="1" applyBorder="1" applyAlignment="1">
      <alignment horizontal="left"/>
    </xf>
    <xf numFmtId="0" fontId="10" fillId="6" borderId="5" xfId="0" applyFont="1" applyFill="1" applyBorder="1"/>
    <xf numFmtId="3" fontId="10" fillId="6" borderId="5" xfId="0" applyNumberFormat="1" applyFont="1" applyFill="1" applyBorder="1" applyAlignment="1">
      <alignment horizontal="right"/>
    </xf>
    <xf numFmtId="0" fontId="10" fillId="6" borderId="5" xfId="0" applyFont="1" applyFill="1" applyBorder="1" applyAlignment="1">
      <alignment horizontal="right" wrapText="1"/>
    </xf>
    <xf numFmtId="0" fontId="11" fillId="6" borderId="5" xfId="0" applyFont="1" applyFill="1" applyBorder="1" applyAlignment="1">
      <alignment horizontal="right"/>
    </xf>
    <xf numFmtId="44" fontId="8" fillId="6" borderId="3" xfId="2" applyFont="1" applyFill="1" applyBorder="1" applyAlignment="1" applyProtection="1">
      <alignment horizontal="center"/>
    </xf>
    <xf numFmtId="0" fontId="11" fillId="0" borderId="0" xfId="0" applyFont="1" applyBorder="1"/>
    <xf numFmtId="44" fontId="8" fillId="0" borderId="79" xfId="2" applyFont="1" applyFill="1" applyBorder="1" applyAlignment="1" applyProtection="1"/>
    <xf numFmtId="14" fontId="31" fillId="0" borderId="0" xfId="0" applyNumberFormat="1" applyFont="1" applyAlignment="1" applyProtection="1">
      <alignment vertical="center" wrapText="1"/>
    </xf>
    <xf numFmtId="0" fontId="3" fillId="8" borderId="40" xfId="0" applyFont="1" applyFill="1" applyBorder="1" applyAlignment="1">
      <alignment wrapText="1"/>
    </xf>
    <xf numFmtId="0" fontId="3" fillId="8" borderId="34" xfId="0" applyFont="1" applyFill="1" applyBorder="1" applyAlignment="1">
      <alignment wrapText="1"/>
    </xf>
    <xf numFmtId="0" fontId="3" fillId="8" borderId="41" xfId="0" applyFont="1" applyFill="1" applyBorder="1" applyAlignment="1">
      <alignment wrapText="1"/>
    </xf>
    <xf numFmtId="0" fontId="3" fillId="0" borderId="28" xfId="0" quotePrefix="1" applyFont="1" applyBorder="1"/>
    <xf numFmtId="0" fontId="41" fillId="0" borderId="81" xfId="5"/>
    <xf numFmtId="0" fontId="42" fillId="0" borderId="0" xfId="0" applyFont="1"/>
    <xf numFmtId="0" fontId="41" fillId="0" borderId="81" xfId="5" applyAlignment="1">
      <alignment horizontal="right"/>
    </xf>
    <xf numFmtId="0" fontId="44" fillId="0" borderId="0" xfId="0" applyFont="1"/>
    <xf numFmtId="0" fontId="45" fillId="0" borderId="0" xfId="0" applyFont="1"/>
    <xf numFmtId="0" fontId="46" fillId="0" borderId="0" xfId="4" applyFont="1"/>
    <xf numFmtId="0" fontId="47" fillId="0" borderId="0" xfId="0" applyFont="1"/>
    <xf numFmtId="14" fontId="47" fillId="0" borderId="0" xfId="0" applyNumberFormat="1" applyFont="1"/>
    <xf numFmtId="0" fontId="47" fillId="0" borderId="0" xfId="0" applyFont="1" applyAlignment="1">
      <alignment horizontal="center"/>
    </xf>
    <xf numFmtId="0" fontId="43" fillId="0" borderId="0" xfId="0" applyFont="1"/>
    <xf numFmtId="44" fontId="47" fillId="0" borderId="0" xfId="0" applyNumberFormat="1" applyFont="1"/>
    <xf numFmtId="0" fontId="12" fillId="0" borderId="0" xfId="0" applyFont="1"/>
    <xf numFmtId="169" fontId="47" fillId="0" borderId="0" xfId="0" applyNumberFormat="1" applyFont="1"/>
    <xf numFmtId="0" fontId="47" fillId="0" borderId="0" xfId="0" applyFont="1" applyAlignment="1">
      <alignment horizontal="left"/>
    </xf>
    <xf numFmtId="0" fontId="47" fillId="0" borderId="0" xfId="0" applyFont="1" applyAlignment="1">
      <alignment horizontal="center"/>
    </xf>
    <xf numFmtId="14" fontId="0" fillId="0" borderId="0" xfId="0" applyNumberFormat="1"/>
    <xf numFmtId="0" fontId="47" fillId="0" borderId="0" xfId="2" applyNumberFormat="1" applyFont="1" applyAlignment="1">
      <alignment horizontal="right"/>
    </xf>
    <xf numFmtId="0" fontId="2" fillId="0" borderId="0" xfId="0" applyFont="1"/>
    <xf numFmtId="0" fontId="47" fillId="0" borderId="0" xfId="0" applyFont="1" applyAlignment="1"/>
    <xf numFmtId="170" fontId="47" fillId="0" borderId="0" xfId="6" applyNumberFormat="1" applyFont="1"/>
    <xf numFmtId="14" fontId="47" fillId="0" borderId="0" xfId="6" applyNumberFormat="1" applyFont="1"/>
    <xf numFmtId="3" fontId="0" fillId="0" borderId="0" xfId="0" applyNumberFormat="1" applyAlignment="1">
      <alignment horizontal="center"/>
    </xf>
    <xf numFmtId="0" fontId="0" fillId="0" borderId="0" xfId="0" applyAlignment="1">
      <alignment horizontal="center"/>
    </xf>
    <xf numFmtId="171" fontId="0" fillId="0" borderId="0" xfId="0" applyNumberFormat="1"/>
    <xf numFmtId="170" fontId="0" fillId="0" borderId="0" xfId="0" applyNumberFormat="1"/>
    <xf numFmtId="3" fontId="47" fillId="0" borderId="0" xfId="0" applyNumberFormat="1" applyFont="1" applyAlignment="1">
      <alignment horizontal="center"/>
    </xf>
    <xf numFmtId="171" fontId="47" fillId="0" borderId="0" xfId="0" applyNumberFormat="1" applyFont="1"/>
    <xf numFmtId="14" fontId="47" fillId="0" borderId="0" xfId="0" applyNumberFormat="1" applyFont="1" applyAlignment="1">
      <alignment horizontal="center"/>
    </xf>
    <xf numFmtId="170" fontId="41" fillId="0" borderId="0" xfId="5" applyNumberFormat="1" applyBorder="1"/>
    <xf numFmtId="0" fontId="41" fillId="0" borderId="0" xfId="5" applyBorder="1"/>
    <xf numFmtId="0" fontId="41" fillId="0" borderId="0" xfId="5" applyFill="1" applyBorder="1" applyAlignment="1"/>
    <xf numFmtId="170" fontId="47" fillId="0" borderId="0" xfId="0" applyNumberFormat="1" applyFont="1" applyAlignment="1">
      <alignment horizontal="center"/>
    </xf>
    <xf numFmtId="0" fontId="47" fillId="0" borderId="82" xfId="0" applyFont="1" applyBorder="1" applyAlignment="1"/>
    <xf numFmtId="14" fontId="47" fillId="0" borderId="0" xfId="0" applyNumberFormat="1" applyFont="1" applyAlignment="1">
      <alignment horizontal="left"/>
    </xf>
    <xf numFmtId="171" fontId="47" fillId="0" borderId="0" xfId="0" applyNumberFormat="1" applyFont="1" applyAlignment="1">
      <alignment horizontal="center"/>
    </xf>
    <xf numFmtId="172" fontId="47" fillId="0" borderId="0" xfId="0" applyNumberFormat="1" applyFont="1" applyAlignment="1">
      <alignment horizontal="center"/>
    </xf>
    <xf numFmtId="0" fontId="2" fillId="0" borderId="0" xfId="0" applyFont="1" applyAlignment="1">
      <alignment horizontal="center"/>
    </xf>
    <xf numFmtId="2" fontId="0" fillId="0" borderId="0" xfId="0" applyNumberFormat="1" applyAlignment="1">
      <alignment horizontal="center"/>
    </xf>
    <xf numFmtId="0" fontId="0" fillId="11" borderId="0" xfId="0" applyFill="1" applyAlignment="1"/>
    <xf numFmtId="14" fontId="0" fillId="11" borderId="0" xfId="0" applyNumberFormat="1" applyFill="1" applyAlignment="1"/>
    <xf numFmtId="0" fontId="2" fillId="11" borderId="0" xfId="0" applyFont="1" applyFill="1"/>
    <xf numFmtId="0" fontId="2" fillId="0" borderId="75" xfId="0" applyFont="1" applyFill="1" applyBorder="1"/>
    <xf numFmtId="0" fontId="0" fillId="0" borderId="26" xfId="0" applyFill="1" applyBorder="1" applyAlignment="1">
      <alignment horizontal="center"/>
    </xf>
    <xf numFmtId="0" fontId="0" fillId="0" borderId="73" xfId="0" applyFill="1" applyBorder="1"/>
    <xf numFmtId="0" fontId="0" fillId="0" borderId="74" xfId="0" applyFill="1" applyBorder="1" applyAlignment="1">
      <alignment horizontal="center"/>
    </xf>
    <xf numFmtId="0" fontId="0" fillId="0" borderId="4" xfId="0" applyFill="1" applyBorder="1"/>
    <xf numFmtId="0" fontId="0" fillId="0" borderId="3" xfId="0" applyFill="1" applyBorder="1" applyAlignment="1">
      <alignment horizontal="center"/>
    </xf>
    <xf numFmtId="164" fontId="3" fillId="0" borderId="8" xfId="2" applyNumberFormat="1" applyFont="1" applyFill="1" applyBorder="1" applyAlignment="1">
      <alignment horizontal="center" wrapText="1"/>
    </xf>
    <xf numFmtId="0" fontId="4" fillId="0" borderId="24" xfId="0" applyFont="1" applyFill="1" applyBorder="1" applyAlignment="1">
      <alignment horizontal="center"/>
    </xf>
    <xf numFmtId="173" fontId="47" fillId="0" borderId="0" xfId="0" applyNumberFormat="1" applyFont="1"/>
    <xf numFmtId="171" fontId="47" fillId="0" borderId="0" xfId="2" applyNumberFormat="1" applyFont="1" applyAlignment="1">
      <alignment horizontal="right"/>
    </xf>
    <xf numFmtId="173" fontId="47" fillId="0" borderId="0" xfId="2" applyNumberFormat="1" applyFont="1" applyAlignment="1">
      <alignment horizontal="right"/>
    </xf>
    <xf numFmtId="0" fontId="10" fillId="0" borderId="2" xfId="0" applyFont="1" applyFill="1" applyBorder="1" applyAlignment="1" applyProtection="1">
      <alignment horizontal="left" indent="2"/>
    </xf>
    <xf numFmtId="0" fontId="8" fillId="0" borderId="2" xfId="0" applyFont="1" applyBorder="1" applyAlignment="1" applyProtection="1">
      <alignment horizontal="left" indent="1"/>
    </xf>
    <xf numFmtId="0" fontId="8" fillId="0" borderId="0" xfId="0" applyFont="1" applyBorder="1" applyAlignment="1" applyProtection="1">
      <alignment horizontal="left" indent="1"/>
    </xf>
    <xf numFmtId="0" fontId="8" fillId="0" borderId="2" xfId="0" applyFont="1" applyBorder="1" applyAlignment="1" applyProtection="1">
      <alignment horizontal="left" wrapText="1" indent="1"/>
    </xf>
    <xf numFmtId="0" fontId="8" fillId="0" borderId="2" xfId="0" applyFont="1" applyFill="1" applyBorder="1" applyAlignment="1" applyProtection="1">
      <alignment horizontal="left" indent="1"/>
    </xf>
    <xf numFmtId="0" fontId="10" fillId="0" borderId="2" xfId="0" applyFont="1" applyBorder="1" applyAlignment="1" applyProtection="1">
      <alignment horizontal="left" indent="2"/>
    </xf>
    <xf numFmtId="0" fontId="10" fillId="0" borderId="2" xfId="0" applyFont="1" applyBorder="1" applyAlignment="1" applyProtection="1">
      <alignment horizontal="left" indent="3"/>
    </xf>
    <xf numFmtId="0" fontId="10" fillId="0" borderId="2" xfId="0" applyFont="1" applyBorder="1" applyAlignment="1" applyProtection="1">
      <alignment horizontal="left" indent="4"/>
    </xf>
    <xf numFmtId="44" fontId="8" fillId="6" borderId="3" xfId="2" applyFont="1" applyFill="1" applyBorder="1" applyAlignment="1">
      <alignment wrapText="1"/>
    </xf>
    <xf numFmtId="0" fontId="5" fillId="0" borderId="0" xfId="0" applyFont="1" applyAlignment="1" applyProtection="1">
      <alignment horizontal="center" vertical="center" wrapText="1"/>
    </xf>
    <xf numFmtId="8" fontId="0" fillId="0" borderId="0" xfId="0" applyNumberFormat="1" applyFill="1" applyBorder="1" applyAlignment="1" applyProtection="1">
      <alignment horizontal="right"/>
    </xf>
    <xf numFmtId="0" fontId="6" fillId="0" borderId="0" xfId="0" applyFont="1" applyBorder="1" applyAlignment="1" applyProtection="1">
      <alignment horizontal="center"/>
    </xf>
    <xf numFmtId="0" fontId="18" fillId="0" borderId="0" xfId="0" applyFont="1" applyBorder="1" applyAlignment="1" applyProtection="1">
      <alignment horizontal="center"/>
    </xf>
    <xf numFmtId="1" fontId="8" fillId="7" borderId="20" xfId="1" applyNumberFormat="1" applyFont="1" applyFill="1" applyBorder="1" applyAlignment="1" applyProtection="1">
      <alignment horizontal="right"/>
      <protection locked="0"/>
    </xf>
    <xf numFmtId="1" fontId="8" fillId="7" borderId="22" xfId="1" applyNumberFormat="1" applyFont="1" applyFill="1" applyBorder="1" applyAlignment="1" applyProtection="1">
      <alignment horizontal="right"/>
      <protection locked="0"/>
    </xf>
    <xf numFmtId="0" fontId="2" fillId="0" borderId="0"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7" fillId="9" borderId="0" xfId="0" applyFont="1" applyFill="1" applyBorder="1" applyAlignment="1" applyProtection="1">
      <alignment horizontal="left" vertical="center" wrapText="1"/>
    </xf>
    <xf numFmtId="0" fontId="16" fillId="0" borderId="0" xfId="0" applyFont="1" applyFill="1" applyBorder="1" applyAlignment="1" applyProtection="1">
      <alignment horizontal="center" wrapText="1"/>
    </xf>
    <xf numFmtId="1" fontId="3" fillId="7" borderId="25" xfId="1" applyNumberFormat="1" applyFont="1" applyFill="1" applyBorder="1" applyAlignment="1" applyProtection="1">
      <alignment horizontal="left"/>
      <protection locked="0"/>
    </xf>
    <xf numFmtId="0" fontId="2" fillId="0" borderId="26" xfId="0" applyFont="1" applyBorder="1" applyAlignment="1" applyProtection="1">
      <alignment horizontal="left"/>
      <protection locked="0"/>
    </xf>
    <xf numFmtId="0" fontId="16" fillId="0" borderId="5" xfId="0" applyFont="1" applyBorder="1" applyAlignment="1" applyProtection="1">
      <alignment horizontal="center"/>
    </xf>
    <xf numFmtId="165" fontId="34" fillId="0" borderId="0" xfId="0" applyNumberFormat="1" applyFont="1" applyFill="1" applyBorder="1" applyAlignment="1" applyProtection="1">
      <alignment horizontal="right"/>
    </xf>
    <xf numFmtId="0" fontId="6" fillId="0" borderId="0" xfId="0" applyFont="1" applyAlignment="1" applyProtection="1">
      <alignment horizontal="center" vertical="center" wrapText="1"/>
    </xf>
    <xf numFmtId="3" fontId="8" fillId="7" borderId="23" xfId="1" applyNumberFormat="1" applyFont="1" applyFill="1" applyBorder="1" applyAlignment="1" applyProtection="1">
      <alignment horizontal="right"/>
      <protection locked="0"/>
    </xf>
    <xf numFmtId="3" fontId="8" fillId="7" borderId="24" xfId="1" applyNumberFormat="1" applyFont="1" applyFill="1" applyBorder="1" applyAlignment="1" applyProtection="1">
      <alignment horizontal="right"/>
      <protection locked="0"/>
    </xf>
    <xf numFmtId="0" fontId="29" fillId="0" borderId="0" xfId="0" applyFont="1" applyAlignment="1" applyProtection="1">
      <alignment horizontal="left" vertical="center" wrapText="1"/>
    </xf>
    <xf numFmtId="0" fontId="31" fillId="0" borderId="0" xfId="0" applyFont="1" applyAlignment="1" applyProtection="1">
      <alignment horizontal="center" vertical="center" wrapText="1"/>
    </xf>
    <xf numFmtId="0" fontId="17" fillId="5" borderId="0" xfId="0" applyFont="1" applyFill="1" applyBorder="1" applyAlignment="1" applyProtection="1">
      <alignment horizontal="left" vertical="center" wrapText="1"/>
    </xf>
    <xf numFmtId="0" fontId="11" fillId="0" borderId="2" xfId="0" applyFont="1" applyBorder="1" applyAlignment="1">
      <alignment horizontal="right"/>
    </xf>
    <xf numFmtId="0" fontId="11" fillId="0" borderId="0" xfId="0" applyFont="1" applyBorder="1" applyAlignment="1">
      <alignment horizontal="right"/>
    </xf>
    <xf numFmtId="0" fontId="11" fillId="0" borderId="13" xfId="0" applyFont="1" applyBorder="1" applyAlignment="1">
      <alignment horizontal="right"/>
    </xf>
    <xf numFmtId="0" fontId="8" fillId="5" borderId="0" xfId="0" applyFont="1" applyFill="1" applyBorder="1" applyAlignment="1" applyProtection="1">
      <alignment horizontal="right"/>
    </xf>
    <xf numFmtId="0" fontId="11" fillId="0" borderId="0" xfId="0" applyFont="1" applyAlignment="1">
      <alignment horizontal="right"/>
    </xf>
    <xf numFmtId="0" fontId="23" fillId="0" borderId="0" xfId="3" applyAlignment="1" applyProtection="1">
      <alignment horizontal="left" vertical="center" wrapText="1"/>
    </xf>
    <xf numFmtId="0" fontId="0" fillId="0" borderId="0" xfId="0" applyAlignment="1" applyProtection="1">
      <alignment horizontal="left" vertical="center" wrapText="1"/>
    </xf>
    <xf numFmtId="0" fontId="31" fillId="0" borderId="0" xfId="0" applyFont="1" applyAlignment="1" applyProtection="1">
      <alignment horizontal="center" wrapText="1"/>
    </xf>
    <xf numFmtId="0" fontId="2" fillId="0" borderId="0" xfId="0" applyFont="1" applyAlignment="1" applyProtection="1">
      <alignment horizontal="center" vertical="center" wrapText="1"/>
    </xf>
    <xf numFmtId="0" fontId="2" fillId="0" borderId="0" xfId="0" applyFont="1" applyAlignment="1" applyProtection="1">
      <alignment horizontal="left" vertical="center" wrapText="1"/>
    </xf>
    <xf numFmtId="0" fontId="31" fillId="0" borderId="0" xfId="0" applyFont="1" applyFill="1" applyAlignment="1" applyProtection="1">
      <alignment horizontal="center" vertical="center" wrapText="1"/>
    </xf>
    <xf numFmtId="0" fontId="33" fillId="0" borderId="0" xfId="0" applyFont="1" applyAlignment="1" applyProtection="1">
      <alignment horizontal="left" vertical="center" wrapText="1"/>
    </xf>
    <xf numFmtId="0" fontId="9" fillId="0" borderId="0" xfId="0" applyFont="1" applyAlignment="1" applyProtection="1">
      <alignment horizontal="left" vertical="center" wrapText="1"/>
    </xf>
    <xf numFmtId="0" fontId="8" fillId="0" borderId="9" xfId="0" applyFont="1" applyBorder="1" applyAlignment="1" applyProtection="1">
      <alignment horizontal="left" wrapText="1"/>
    </xf>
    <xf numFmtId="0" fontId="8" fillId="0" borderId="10" xfId="0" applyFont="1" applyBorder="1" applyAlignment="1" applyProtection="1">
      <alignment horizontal="left" wrapText="1"/>
    </xf>
    <xf numFmtId="0" fontId="11" fillId="2" borderId="4" xfId="0" applyFont="1" applyFill="1" applyBorder="1" applyAlignment="1" applyProtection="1">
      <alignment horizontal="right"/>
    </xf>
    <xf numFmtId="0" fontId="11" fillId="2" borderId="5" xfId="0" applyFont="1" applyFill="1" applyBorder="1" applyAlignment="1" applyProtection="1">
      <alignment horizontal="right"/>
    </xf>
    <xf numFmtId="0" fontId="8" fillId="0" borderId="9" xfId="0" applyFont="1" applyBorder="1" applyAlignment="1">
      <alignment horizontal="left" wrapText="1"/>
    </xf>
    <xf numFmtId="0" fontId="8" fillId="0" borderId="10" xfId="0" applyFont="1" applyBorder="1" applyAlignment="1">
      <alignment horizontal="left" wrapText="1"/>
    </xf>
    <xf numFmtId="0" fontId="8" fillId="0" borderId="80" xfId="0" applyFont="1" applyBorder="1" applyAlignment="1">
      <alignment horizontal="left" wrapText="1"/>
    </xf>
    <xf numFmtId="0" fontId="8" fillId="0" borderId="2" xfId="0" applyFont="1" applyBorder="1" applyAlignment="1" applyProtection="1">
      <alignment horizontal="left" wrapText="1" indent="1"/>
    </xf>
    <xf numFmtId="0" fontId="8" fillId="0" borderId="0" xfId="0" applyFont="1" applyBorder="1" applyAlignment="1" applyProtection="1">
      <alignment horizontal="left" wrapText="1" indent="1"/>
    </xf>
    <xf numFmtId="14" fontId="31" fillId="0" borderId="0" xfId="0" applyNumberFormat="1" applyFont="1" applyAlignment="1" applyProtection="1">
      <alignment horizontal="center" vertical="center" wrapText="1"/>
    </xf>
    <xf numFmtId="0" fontId="20" fillId="0" borderId="32"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3" xfId="0" applyFont="1" applyBorder="1" applyAlignment="1">
      <alignment horizontal="center" vertical="center" wrapText="1"/>
    </xf>
    <xf numFmtId="0" fontId="10" fillId="0" borderId="37" xfId="0" applyFont="1" applyBorder="1" applyAlignment="1">
      <alignment horizontal="left" vertical="center" wrapText="1"/>
    </xf>
    <xf numFmtId="0" fontId="10" fillId="0" borderId="38" xfId="0" applyFont="1" applyBorder="1" applyAlignment="1">
      <alignment horizontal="left" vertical="center" wrapText="1"/>
    </xf>
    <xf numFmtId="0" fontId="10" fillId="0" borderId="39" xfId="0" applyFont="1" applyBorder="1" applyAlignment="1">
      <alignment horizontal="left" vertical="center" wrapText="1"/>
    </xf>
    <xf numFmtId="0" fontId="10" fillId="0" borderId="40" xfId="0" applyFont="1" applyBorder="1" applyAlignment="1">
      <alignment horizontal="left" vertical="center" wrapText="1"/>
    </xf>
    <xf numFmtId="0" fontId="10" fillId="0" borderId="34" xfId="0" applyFont="1" applyBorder="1" applyAlignment="1">
      <alignment horizontal="left" vertical="center" wrapText="1"/>
    </xf>
    <xf numFmtId="0" fontId="10" fillId="0" borderId="41" xfId="0" applyFont="1" applyBorder="1" applyAlignment="1">
      <alignment horizontal="left" vertical="center" wrapText="1"/>
    </xf>
    <xf numFmtId="0" fontId="0" fillId="10" borderId="40" xfId="0" applyFill="1" applyBorder="1" applyAlignment="1">
      <alignment horizontal="center" wrapText="1"/>
    </xf>
    <xf numFmtId="0" fontId="0" fillId="10" borderId="34" xfId="0" applyFill="1" applyBorder="1" applyAlignment="1">
      <alignment horizontal="center" wrapText="1"/>
    </xf>
    <xf numFmtId="0" fontId="0" fillId="10" borderId="41" xfId="0" applyFill="1" applyBorder="1" applyAlignment="1">
      <alignment horizontal="center" wrapText="1"/>
    </xf>
    <xf numFmtId="0" fontId="6" fillId="0" borderId="32" xfId="0" applyFont="1" applyBorder="1" applyAlignment="1">
      <alignment horizontal="center" wrapText="1"/>
    </xf>
    <xf numFmtId="0" fontId="6" fillId="0" borderId="36" xfId="0" applyFont="1" applyBorder="1" applyAlignment="1">
      <alignment horizontal="center" wrapText="1"/>
    </xf>
    <xf numFmtId="0" fontId="6" fillId="0" borderId="33" xfId="0" applyFont="1" applyBorder="1" applyAlignment="1">
      <alignment horizontal="center" wrapText="1"/>
    </xf>
    <xf numFmtId="0" fontId="19" fillId="0" borderId="37" xfId="0" applyFont="1" applyBorder="1" applyAlignment="1">
      <alignment horizontal="left" vertical="center" wrapText="1"/>
    </xf>
    <xf numFmtId="0" fontId="12" fillId="0" borderId="38" xfId="0" applyFont="1" applyBorder="1" applyAlignment="1">
      <alignment horizontal="left" vertical="center" wrapText="1"/>
    </xf>
    <xf numFmtId="0" fontId="12" fillId="0" borderId="39" xfId="0" applyFont="1" applyBorder="1" applyAlignment="1">
      <alignment horizontal="left" vertical="center" wrapText="1"/>
    </xf>
    <xf numFmtId="0" fontId="12" fillId="0" borderId="42" xfId="0" applyFont="1" applyBorder="1" applyAlignment="1">
      <alignment horizontal="left" vertical="center" wrapText="1"/>
    </xf>
    <xf numFmtId="0" fontId="12" fillId="0" borderId="0" xfId="0" applyFont="1" applyBorder="1" applyAlignment="1">
      <alignment horizontal="left" vertical="center" wrapText="1"/>
    </xf>
    <xf numFmtId="0" fontId="12" fillId="0" borderId="43" xfId="0" applyFont="1" applyBorder="1" applyAlignment="1">
      <alignment horizontal="left" vertical="center" wrapText="1"/>
    </xf>
    <xf numFmtId="0" fontId="12" fillId="0" borderId="40" xfId="0" applyFont="1" applyBorder="1" applyAlignment="1">
      <alignment horizontal="left" vertical="center" wrapText="1"/>
    </xf>
    <xf numFmtId="0" fontId="12" fillId="0" borderId="34" xfId="0" applyFont="1" applyBorder="1" applyAlignment="1">
      <alignment horizontal="left" vertical="center" wrapText="1"/>
    </xf>
    <xf numFmtId="0" fontId="12" fillId="0" borderId="41" xfId="0" applyFont="1" applyBorder="1" applyAlignment="1">
      <alignment horizontal="left" vertical="center" wrapText="1"/>
    </xf>
    <xf numFmtId="0" fontId="19" fillId="0" borderId="38" xfId="0" applyFont="1" applyBorder="1" applyAlignment="1">
      <alignment horizontal="left" vertical="center" wrapText="1"/>
    </xf>
    <xf numFmtId="0" fontId="19" fillId="0" borderId="39" xfId="0" applyFont="1" applyBorder="1" applyAlignment="1">
      <alignment horizontal="left" vertical="center" wrapText="1"/>
    </xf>
    <xf numFmtId="0" fontId="19" fillId="0" borderId="42" xfId="0" applyFont="1" applyBorder="1" applyAlignment="1">
      <alignment horizontal="left" vertical="center" wrapText="1"/>
    </xf>
    <xf numFmtId="0" fontId="19" fillId="0" borderId="0" xfId="0" applyFont="1" applyBorder="1" applyAlignment="1">
      <alignment horizontal="left" vertical="center" wrapText="1"/>
    </xf>
    <xf numFmtId="0" fontId="19" fillId="0" borderId="43" xfId="0" applyFont="1" applyBorder="1" applyAlignment="1">
      <alignment horizontal="left" vertical="center" wrapText="1"/>
    </xf>
    <xf numFmtId="0" fontId="19" fillId="0" borderId="40" xfId="0" applyFont="1" applyBorder="1" applyAlignment="1">
      <alignment horizontal="left" vertical="center" wrapText="1"/>
    </xf>
    <xf numFmtId="0" fontId="19" fillId="0" borderId="34" xfId="0" applyFont="1" applyBorder="1" applyAlignment="1">
      <alignment horizontal="left" vertical="center" wrapText="1"/>
    </xf>
    <xf numFmtId="0" fontId="19" fillId="0" borderId="41" xfId="0" applyFont="1" applyBorder="1" applyAlignment="1">
      <alignment horizontal="left" vertical="center" wrapText="1"/>
    </xf>
    <xf numFmtId="0" fontId="0" fillId="10" borderId="29" xfId="0" applyFill="1" applyBorder="1" applyAlignment="1">
      <alignment horizontal="center" wrapText="1"/>
    </xf>
    <xf numFmtId="0" fontId="0" fillId="10" borderId="30" xfId="0" applyFill="1" applyBorder="1" applyAlignment="1">
      <alignment horizontal="center" wrapText="1"/>
    </xf>
    <xf numFmtId="0" fontId="0" fillId="10" borderId="31" xfId="0" applyFill="1" applyBorder="1" applyAlignment="1">
      <alignment horizontal="center" wrapText="1"/>
    </xf>
    <xf numFmtId="3" fontId="6" fillId="7" borderId="9" xfId="0" applyNumberFormat="1" applyFont="1" applyFill="1" applyBorder="1" applyAlignment="1">
      <alignment horizontal="center" vertical="center" wrapText="1"/>
    </xf>
    <xf numFmtId="3" fontId="6" fillId="7" borderId="21" xfId="0" applyNumberFormat="1" applyFont="1" applyFill="1" applyBorder="1" applyAlignment="1">
      <alignment horizontal="center" vertical="center" wrapText="1"/>
    </xf>
    <xf numFmtId="3" fontId="6" fillId="7" borderId="4" xfId="0" applyNumberFormat="1" applyFont="1" applyFill="1" applyBorder="1" applyAlignment="1">
      <alignment horizontal="center" vertical="center" wrapText="1"/>
    </xf>
    <xf numFmtId="3" fontId="6" fillId="7" borderId="3" xfId="0" applyNumberFormat="1" applyFont="1" applyFill="1" applyBorder="1" applyAlignment="1">
      <alignment horizontal="center" vertical="center" wrapText="1"/>
    </xf>
    <xf numFmtId="0" fontId="17" fillId="0" borderId="37" xfId="0" applyFont="1" applyBorder="1" applyAlignment="1">
      <alignment horizontal="left" vertical="center" wrapText="1"/>
    </xf>
    <xf numFmtId="0" fontId="17" fillId="0" borderId="38" xfId="0" applyFont="1" applyBorder="1" applyAlignment="1">
      <alignment horizontal="left" vertical="center" wrapText="1"/>
    </xf>
    <xf numFmtId="0" fontId="17" fillId="0" borderId="39" xfId="0" applyFont="1" applyBorder="1" applyAlignment="1">
      <alignment horizontal="left" vertical="center" wrapText="1"/>
    </xf>
    <xf numFmtId="0" fontId="17" fillId="0" borderId="40" xfId="0" applyFont="1" applyBorder="1" applyAlignment="1">
      <alignment horizontal="left" vertical="center" wrapText="1"/>
    </xf>
    <xf numFmtId="0" fontId="17" fillId="0" borderId="34" xfId="0" applyFont="1" applyBorder="1" applyAlignment="1">
      <alignment horizontal="left" vertical="center" wrapText="1"/>
    </xf>
    <xf numFmtId="0" fontId="17" fillId="0" borderId="41" xfId="0" applyFont="1" applyBorder="1" applyAlignment="1">
      <alignment horizontal="left" vertical="center" wrapText="1"/>
    </xf>
    <xf numFmtId="165" fontId="6" fillId="7" borderId="9" xfId="0" applyNumberFormat="1" applyFont="1" applyFill="1" applyBorder="1" applyAlignment="1">
      <alignment horizontal="center" vertical="center" wrapText="1"/>
    </xf>
    <xf numFmtId="165" fontId="6" fillId="7" borderId="21" xfId="0" applyNumberFormat="1" applyFont="1" applyFill="1" applyBorder="1" applyAlignment="1">
      <alignment horizontal="center" vertical="center" wrapText="1"/>
    </xf>
    <xf numFmtId="165" fontId="6" fillId="7" borderId="4" xfId="0" applyNumberFormat="1" applyFont="1" applyFill="1" applyBorder="1" applyAlignment="1">
      <alignment horizontal="center" vertical="center" wrapText="1"/>
    </xf>
    <xf numFmtId="165" fontId="6" fillId="7" borderId="3" xfId="0" applyNumberFormat="1"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56" xfId="0" applyFont="1" applyBorder="1" applyAlignment="1">
      <alignment horizontal="center" vertical="center" wrapText="1"/>
    </xf>
    <xf numFmtId="0" fontId="8" fillId="7" borderId="48" xfId="0" applyFont="1" applyFill="1" applyBorder="1" applyAlignment="1">
      <alignment horizontal="right" vertical="center" wrapText="1"/>
    </xf>
    <xf numFmtId="0" fontId="8" fillId="7" borderId="49" xfId="0" applyFont="1" applyFill="1" applyBorder="1" applyAlignment="1">
      <alignment horizontal="right" vertical="center" wrapText="1"/>
    </xf>
    <xf numFmtId="0" fontId="8" fillId="7" borderId="50" xfId="0" applyFont="1" applyFill="1" applyBorder="1" applyAlignment="1">
      <alignment horizontal="right" vertical="center" wrapText="1"/>
    </xf>
    <xf numFmtId="0" fontId="3" fillId="0" borderId="57" xfId="0" applyFont="1" applyBorder="1" applyAlignment="1">
      <alignment horizontal="center" vertical="center" wrapText="1"/>
    </xf>
    <xf numFmtId="3" fontId="10" fillId="0" borderId="58" xfId="0" applyNumberFormat="1" applyFont="1" applyBorder="1" applyAlignment="1">
      <alignment horizontal="center" wrapText="1"/>
    </xf>
    <xf numFmtId="0" fontId="10" fillId="0" borderId="59" xfId="0" applyFont="1" applyBorder="1" applyAlignment="1">
      <alignment horizontal="center" wrapText="1"/>
    </xf>
    <xf numFmtId="164" fontId="10" fillId="0" borderId="60" xfId="2" applyNumberFormat="1" applyFont="1" applyBorder="1" applyAlignment="1">
      <alignment horizontal="center" wrapText="1"/>
    </xf>
    <xf numFmtId="164" fontId="10" fillId="0" borderId="59" xfId="2" applyNumberFormat="1" applyFont="1" applyBorder="1" applyAlignment="1">
      <alignment horizontal="center" wrapText="1"/>
    </xf>
    <xf numFmtId="0" fontId="11" fillId="6" borderId="61" xfId="0" applyFont="1" applyFill="1" applyBorder="1" applyAlignment="1">
      <alignment horizontal="right" vertical="center" wrapText="1"/>
    </xf>
    <xf numFmtId="0" fontId="11" fillId="6" borderId="49" xfId="0" applyFont="1" applyFill="1" applyBorder="1" applyAlignment="1">
      <alignment horizontal="right" vertical="center" wrapText="1"/>
    </xf>
    <xf numFmtId="0" fontId="11" fillId="6" borderId="66" xfId="0" applyFont="1" applyFill="1" applyBorder="1" applyAlignment="1">
      <alignment horizontal="right" vertical="center" wrapText="1"/>
    </xf>
    <xf numFmtId="0" fontId="8" fillId="6" borderId="62" xfId="0" applyFont="1" applyFill="1" applyBorder="1" applyAlignment="1">
      <alignment horizontal="right" vertical="center" wrapText="1"/>
    </xf>
    <xf numFmtId="0" fontId="8" fillId="6" borderId="63" xfId="0" applyFont="1" applyFill="1" applyBorder="1" applyAlignment="1">
      <alignment horizontal="right" vertical="center" wrapText="1"/>
    </xf>
    <xf numFmtId="0" fontId="8" fillId="6" borderId="64" xfId="0" applyFont="1" applyFill="1" applyBorder="1" applyAlignment="1">
      <alignment horizontal="right" vertical="center" wrapText="1"/>
    </xf>
    <xf numFmtId="0" fontId="37" fillId="0" borderId="32" xfId="0" applyFont="1" applyBorder="1" applyAlignment="1">
      <alignment horizontal="center" vertical="center" wrapText="1"/>
    </xf>
    <xf numFmtId="0" fontId="37" fillId="0" borderId="36" xfId="0" applyFont="1" applyBorder="1" applyAlignment="1">
      <alignment horizontal="center" vertical="center" wrapText="1"/>
    </xf>
    <xf numFmtId="0" fontId="37" fillId="0" borderId="33" xfId="0" applyFont="1" applyBorder="1" applyAlignment="1">
      <alignment horizontal="center" vertical="center" wrapText="1"/>
    </xf>
    <xf numFmtId="0" fontId="38" fillId="0" borderId="71" xfId="0" applyFont="1" applyBorder="1" applyAlignment="1">
      <alignment horizontal="left" vertical="center" wrapText="1"/>
    </xf>
    <xf numFmtId="0" fontId="38" fillId="0" borderId="10" xfId="0" applyFont="1" applyBorder="1" applyAlignment="1">
      <alignment horizontal="left" vertical="center" wrapText="1"/>
    </xf>
    <xf numFmtId="0" fontId="38" fillId="0" borderId="72" xfId="0" applyFont="1" applyBorder="1" applyAlignment="1">
      <alignment horizontal="left" vertical="center" wrapText="1"/>
    </xf>
    <xf numFmtId="0" fontId="38" fillId="0" borderId="42" xfId="0" applyFont="1" applyBorder="1" applyAlignment="1">
      <alignment horizontal="left" vertical="center" wrapText="1"/>
    </xf>
    <xf numFmtId="0" fontId="38" fillId="0" borderId="0" xfId="0" applyFont="1" applyBorder="1" applyAlignment="1">
      <alignment horizontal="left" vertical="center" wrapText="1"/>
    </xf>
    <xf numFmtId="0" fontId="38" fillId="0" borderId="43" xfId="0" applyFont="1" applyBorder="1" applyAlignment="1">
      <alignment horizontal="left" vertical="center" wrapText="1"/>
    </xf>
    <xf numFmtId="0" fontId="38" fillId="0" borderId="40" xfId="0" applyFont="1" applyBorder="1" applyAlignment="1">
      <alignment horizontal="left" vertical="center" wrapText="1"/>
    </xf>
    <xf numFmtId="0" fontId="38" fillId="0" borderId="34" xfId="0" applyFont="1" applyBorder="1" applyAlignment="1">
      <alignment horizontal="left" vertical="center" wrapText="1"/>
    </xf>
    <xf numFmtId="0" fontId="38" fillId="0" borderId="41" xfId="0" applyFont="1" applyBorder="1" applyAlignment="1">
      <alignment horizontal="left" vertical="center" wrapText="1"/>
    </xf>
    <xf numFmtId="44" fontId="24" fillId="0" borderId="0" xfId="2" applyFont="1" applyAlignment="1">
      <alignment horizontal="left" wrapText="1"/>
    </xf>
    <xf numFmtId="3" fontId="8" fillId="7" borderId="9" xfId="0" applyNumberFormat="1" applyFont="1" applyFill="1" applyBorder="1" applyAlignment="1">
      <alignment horizontal="center" vertical="center" wrapText="1"/>
    </xf>
    <xf numFmtId="3" fontId="8" fillId="7" borderId="10" xfId="0" applyNumberFormat="1" applyFont="1" applyFill="1" applyBorder="1" applyAlignment="1">
      <alignment horizontal="center" vertical="center" wrapText="1"/>
    </xf>
    <xf numFmtId="3" fontId="8" fillId="7" borderId="21" xfId="0" applyNumberFormat="1" applyFont="1" applyFill="1" applyBorder="1" applyAlignment="1">
      <alignment horizontal="center" vertical="center" wrapText="1"/>
    </xf>
    <xf numFmtId="3" fontId="8" fillId="7" borderId="4" xfId="0" applyNumberFormat="1" applyFont="1" applyFill="1" applyBorder="1" applyAlignment="1">
      <alignment horizontal="center" vertical="center" wrapText="1"/>
    </xf>
    <xf numFmtId="3" fontId="8" fillId="7" borderId="5" xfId="0" applyNumberFormat="1" applyFont="1" applyFill="1" applyBorder="1" applyAlignment="1">
      <alignment horizontal="center" vertical="center" wrapText="1"/>
    </xf>
    <xf numFmtId="3" fontId="8" fillId="7" borderId="3" xfId="0" applyNumberFormat="1" applyFont="1" applyFill="1" applyBorder="1" applyAlignment="1">
      <alignment horizontal="center" vertical="center" wrapText="1"/>
    </xf>
    <xf numFmtId="0" fontId="8" fillId="0" borderId="9" xfId="0" applyFont="1" applyBorder="1" applyAlignment="1">
      <alignment horizontal="center" vertical="center"/>
    </xf>
    <xf numFmtId="0" fontId="8" fillId="0" borderId="21"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38" fillId="0" borderId="71"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42" xfId="0" applyFont="1" applyBorder="1" applyAlignment="1">
      <alignment horizontal="center" vertical="center" wrapText="1"/>
    </xf>
    <xf numFmtId="0" fontId="38" fillId="0" borderId="0" xfId="0" applyFont="1" applyBorder="1" applyAlignment="1">
      <alignment horizontal="center" vertical="center" wrapText="1"/>
    </xf>
    <xf numFmtId="0" fontId="10" fillId="8" borderId="2" xfId="0" applyFont="1" applyFill="1" applyBorder="1" applyAlignment="1">
      <alignment horizontal="left" vertical="center" wrapText="1" indent="4"/>
    </xf>
    <xf numFmtId="0" fontId="10" fillId="8" borderId="0" xfId="0" applyFont="1" applyFill="1" applyBorder="1" applyAlignment="1">
      <alignment horizontal="left" vertical="center" wrapText="1" indent="4"/>
    </xf>
    <xf numFmtId="3" fontId="10" fillId="8" borderId="0" xfId="0" applyNumberFormat="1" applyFont="1" applyFill="1" applyBorder="1" applyAlignment="1">
      <alignment horizontal="center" wrapText="1"/>
    </xf>
    <xf numFmtId="0" fontId="10" fillId="8" borderId="0" xfId="0" applyFont="1" applyFill="1" applyBorder="1" applyAlignment="1">
      <alignment horizontal="center" wrapText="1"/>
    </xf>
    <xf numFmtId="168" fontId="10" fillId="8" borderId="0" xfId="2" applyNumberFormat="1" applyFont="1" applyFill="1" applyBorder="1" applyAlignment="1">
      <alignment horizontal="center" wrapText="1"/>
    </xf>
    <xf numFmtId="0" fontId="8" fillId="0" borderId="9" xfId="0" applyFont="1" applyBorder="1" applyAlignment="1" applyProtection="1">
      <alignment horizontal="center" vertical="center"/>
    </xf>
    <xf numFmtId="0" fontId="8" fillId="0" borderId="21"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3" xfId="0" applyFont="1" applyBorder="1" applyAlignment="1" applyProtection="1">
      <alignment horizontal="center" vertical="center"/>
    </xf>
    <xf numFmtId="1" fontId="8" fillId="7" borderId="9" xfId="1" applyNumberFormat="1" applyFont="1" applyFill="1" applyBorder="1" applyAlignment="1" applyProtection="1">
      <alignment horizontal="center" vertical="center"/>
      <protection locked="0"/>
    </xf>
    <xf numFmtId="1" fontId="8" fillId="7" borderId="10" xfId="1" applyNumberFormat="1" applyFont="1" applyFill="1" applyBorder="1" applyAlignment="1" applyProtection="1">
      <alignment horizontal="center" vertical="center"/>
      <protection locked="0"/>
    </xf>
    <xf numFmtId="1" fontId="8" fillId="7" borderId="21" xfId="1" applyNumberFormat="1" applyFont="1" applyFill="1" applyBorder="1" applyAlignment="1" applyProtection="1">
      <alignment horizontal="center" vertical="center"/>
      <protection locked="0"/>
    </xf>
    <xf numFmtId="1" fontId="8" fillId="7" borderId="4" xfId="1" applyNumberFormat="1" applyFont="1" applyFill="1" applyBorder="1" applyAlignment="1" applyProtection="1">
      <alignment horizontal="center" vertical="center"/>
      <protection locked="0"/>
    </xf>
    <xf numFmtId="1" fontId="8" fillId="7" borderId="5" xfId="1" applyNumberFormat="1" applyFont="1" applyFill="1" applyBorder="1" applyAlignment="1" applyProtection="1">
      <alignment horizontal="center" vertical="center"/>
      <protection locked="0"/>
    </xf>
    <xf numFmtId="1" fontId="8" fillId="7" borderId="3" xfId="1" applyNumberFormat="1" applyFont="1" applyFill="1" applyBorder="1" applyAlignment="1" applyProtection="1">
      <alignment horizontal="center" vertical="center"/>
      <protection locked="0"/>
    </xf>
    <xf numFmtId="0" fontId="10" fillId="8" borderId="9" xfId="0" applyFont="1" applyFill="1" applyBorder="1" applyAlignment="1">
      <alignment horizontal="center" wrapText="1"/>
    </xf>
    <xf numFmtId="0" fontId="10" fillId="8" borderId="10" xfId="0" applyFont="1" applyFill="1" applyBorder="1" applyAlignment="1">
      <alignment horizontal="center" wrapText="1"/>
    </xf>
    <xf numFmtId="0" fontId="8" fillId="7" borderId="4" xfId="0" applyFont="1" applyFill="1" applyBorder="1" applyAlignment="1">
      <alignment horizontal="right" vertical="center" wrapText="1"/>
    </xf>
    <xf numFmtId="0" fontId="8" fillId="7" borderId="5" xfId="0" applyFont="1" applyFill="1" applyBorder="1" applyAlignment="1">
      <alignment horizontal="right" vertical="center" wrapText="1"/>
    </xf>
    <xf numFmtId="0" fontId="8" fillId="7" borderId="77" xfId="0" applyFont="1" applyFill="1" applyBorder="1" applyAlignment="1">
      <alignment horizontal="right" vertical="center" wrapText="1"/>
    </xf>
    <xf numFmtId="0" fontId="11" fillId="6" borderId="9" xfId="0" applyFont="1" applyFill="1" applyBorder="1" applyAlignment="1">
      <alignment horizontal="right" vertical="center" wrapText="1"/>
    </xf>
    <xf numFmtId="0" fontId="11" fillId="6" borderId="10" xfId="0" applyFont="1" applyFill="1" applyBorder="1" applyAlignment="1">
      <alignment horizontal="right" vertical="center" wrapText="1"/>
    </xf>
    <xf numFmtId="0" fontId="11" fillId="6" borderId="72" xfId="0" applyFont="1" applyFill="1" applyBorder="1" applyAlignment="1">
      <alignment horizontal="right" vertical="center" wrapText="1"/>
    </xf>
    <xf numFmtId="3" fontId="10" fillId="8" borderId="10" xfId="0" applyNumberFormat="1" applyFont="1" applyFill="1" applyBorder="1" applyAlignment="1">
      <alignment horizontal="center" wrapText="1"/>
    </xf>
    <xf numFmtId="164" fontId="10" fillId="8" borderId="10" xfId="2" applyNumberFormat="1" applyFont="1" applyFill="1" applyBorder="1" applyAlignment="1">
      <alignment horizontal="center" wrapText="1"/>
    </xf>
    <xf numFmtId="0" fontId="10" fillId="8" borderId="9" xfId="0" applyFont="1" applyFill="1" applyBorder="1" applyAlignment="1">
      <alignment horizontal="left" vertical="center" wrapText="1"/>
    </xf>
    <xf numFmtId="0" fontId="10" fillId="8" borderId="10" xfId="0" applyFont="1" applyFill="1" applyBorder="1" applyAlignment="1">
      <alignment horizontal="left" vertical="center" wrapText="1"/>
    </xf>
    <xf numFmtId="0" fontId="10" fillId="8" borderId="2" xfId="0" applyFont="1" applyFill="1" applyBorder="1" applyAlignment="1">
      <alignment horizontal="left" vertical="center" wrapText="1"/>
    </xf>
    <xf numFmtId="0" fontId="10" fillId="8" borderId="0" xfId="0" applyFont="1" applyFill="1" applyBorder="1" applyAlignment="1">
      <alignment horizontal="left" vertical="center" wrapText="1"/>
    </xf>
    <xf numFmtId="0" fontId="11" fillId="0" borderId="37" xfId="0" applyFont="1" applyBorder="1" applyAlignment="1">
      <alignment horizontal="left"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11" fillId="0" borderId="40" xfId="0" applyFont="1" applyBorder="1" applyAlignment="1">
      <alignment horizontal="left" vertical="center" wrapText="1"/>
    </xf>
    <xf numFmtId="0" fontId="11" fillId="0" borderId="34" xfId="0" applyFont="1" applyBorder="1" applyAlignment="1">
      <alignment horizontal="left" vertical="center" wrapText="1"/>
    </xf>
    <xf numFmtId="0" fontId="11" fillId="0" borderId="41" xfId="0" applyFont="1" applyBorder="1" applyAlignment="1">
      <alignment horizontal="left" vertical="center" wrapText="1"/>
    </xf>
    <xf numFmtId="0" fontId="8" fillId="8" borderId="10" xfId="0" applyFont="1" applyFill="1" applyBorder="1" applyAlignment="1">
      <alignment horizontal="center" wrapText="1"/>
    </xf>
    <xf numFmtId="0" fontId="11" fillId="6" borderId="4" xfId="0" applyFont="1" applyFill="1" applyBorder="1" applyAlignment="1">
      <alignment horizontal="right" vertical="center" wrapText="1"/>
    </xf>
    <xf numFmtId="0" fontId="11" fillId="6" borderId="5" xfId="0" applyFont="1" applyFill="1" applyBorder="1" applyAlignment="1">
      <alignment horizontal="right" vertical="center" wrapText="1"/>
    </xf>
    <xf numFmtId="0" fontId="10" fillId="0" borderId="32" xfId="0" applyFont="1" applyBorder="1" applyAlignment="1">
      <alignment horizontal="left" vertical="center" wrapText="1"/>
    </xf>
    <xf numFmtId="0" fontId="10" fillId="0" borderId="36" xfId="0" applyFont="1" applyBorder="1" applyAlignment="1">
      <alignment horizontal="left" vertical="center" wrapText="1"/>
    </xf>
    <xf numFmtId="0" fontId="10" fillId="0" borderId="33" xfId="0" applyFont="1" applyBorder="1" applyAlignment="1">
      <alignment horizontal="left" vertical="center" wrapText="1"/>
    </xf>
    <xf numFmtId="0" fontId="3" fillId="0" borderId="37" xfId="0" quotePrefix="1" applyFont="1" applyBorder="1" applyAlignment="1">
      <alignment horizontal="left" wrapText="1"/>
    </xf>
    <xf numFmtId="0" fontId="3" fillId="0" borderId="38" xfId="0" quotePrefix="1" applyFont="1" applyBorder="1" applyAlignment="1">
      <alignment horizontal="left" wrapText="1"/>
    </xf>
    <xf numFmtId="0" fontId="3" fillId="0" borderId="39" xfId="0" quotePrefix="1" applyFont="1" applyBorder="1" applyAlignment="1">
      <alignment horizontal="left" wrapText="1"/>
    </xf>
    <xf numFmtId="0" fontId="3" fillId="0" borderId="42" xfId="0" quotePrefix="1" applyFont="1" applyBorder="1" applyAlignment="1">
      <alignment horizontal="left" wrapText="1"/>
    </xf>
    <xf numFmtId="0" fontId="3" fillId="0" borderId="0" xfId="0" quotePrefix="1" applyFont="1" applyBorder="1" applyAlignment="1">
      <alignment horizontal="left" wrapText="1"/>
    </xf>
    <xf numFmtId="0" fontId="3" fillId="0" borderId="43" xfId="0" quotePrefix="1" applyFont="1" applyBorder="1" applyAlignment="1">
      <alignment horizontal="left" wrapText="1"/>
    </xf>
    <xf numFmtId="0" fontId="3" fillId="0" borderId="40" xfId="0" quotePrefix="1" applyFont="1" applyBorder="1" applyAlignment="1">
      <alignment horizontal="left" wrapText="1"/>
    </xf>
    <xf numFmtId="0" fontId="3" fillId="0" borderId="34" xfId="0" quotePrefix="1" applyFont="1" applyBorder="1" applyAlignment="1">
      <alignment horizontal="left" wrapText="1"/>
    </xf>
    <xf numFmtId="0" fontId="3" fillId="0" borderId="41" xfId="0" quotePrefix="1" applyFont="1" applyBorder="1" applyAlignment="1">
      <alignment horizontal="left" wrapText="1"/>
    </xf>
    <xf numFmtId="0" fontId="3" fillId="0" borderId="37" xfId="0" quotePrefix="1" applyFont="1" applyBorder="1" applyAlignment="1">
      <alignment wrapText="1"/>
    </xf>
    <xf numFmtId="0" fontId="3" fillId="0" borderId="38" xfId="0" applyFont="1" applyBorder="1" applyAlignment="1">
      <alignment wrapText="1"/>
    </xf>
    <xf numFmtId="0" fontId="3" fillId="0" borderId="39" xfId="0" applyFont="1" applyBorder="1" applyAlignment="1">
      <alignment wrapText="1"/>
    </xf>
    <xf numFmtId="0" fontId="3" fillId="0" borderId="42" xfId="0" applyFont="1" applyBorder="1" applyAlignment="1">
      <alignment wrapText="1"/>
    </xf>
    <xf numFmtId="0" fontId="3" fillId="0" borderId="0" xfId="0" applyFont="1" applyBorder="1" applyAlignment="1">
      <alignment wrapText="1"/>
    </xf>
    <xf numFmtId="0" fontId="3" fillId="0" borderId="43" xfId="0" applyFont="1" applyBorder="1" applyAlignment="1">
      <alignment wrapText="1"/>
    </xf>
    <xf numFmtId="0" fontId="3" fillId="0" borderId="40" xfId="0" applyFont="1" applyBorder="1" applyAlignment="1">
      <alignment wrapText="1"/>
    </xf>
    <xf numFmtId="0" fontId="3" fillId="0" borderId="34" xfId="0" applyFont="1" applyBorder="1" applyAlignment="1">
      <alignment wrapText="1"/>
    </xf>
    <xf numFmtId="0" fontId="3" fillId="0" borderId="41" xfId="0" applyFont="1" applyBorder="1" applyAlignment="1">
      <alignment wrapText="1"/>
    </xf>
    <xf numFmtId="0" fontId="3" fillId="8" borderId="37" xfId="0" quotePrefix="1" applyFont="1" applyFill="1" applyBorder="1" applyAlignment="1">
      <alignment horizontal="left" wrapText="1"/>
    </xf>
    <xf numFmtId="0" fontId="3" fillId="8" borderId="38" xfId="0" applyFont="1" applyFill="1" applyBorder="1" applyAlignment="1">
      <alignment horizontal="left" wrapText="1"/>
    </xf>
    <xf numFmtId="0" fontId="3" fillId="8" borderId="39" xfId="0" applyFont="1" applyFill="1" applyBorder="1" applyAlignment="1">
      <alignment horizontal="left" wrapText="1"/>
    </xf>
    <xf numFmtId="0" fontId="3" fillId="8" borderId="42" xfId="0" applyFont="1" applyFill="1" applyBorder="1" applyAlignment="1">
      <alignment horizontal="left" wrapText="1"/>
    </xf>
    <xf numFmtId="0" fontId="3" fillId="8" borderId="0" xfId="0" applyFont="1" applyFill="1" applyBorder="1" applyAlignment="1">
      <alignment horizontal="left" wrapText="1"/>
    </xf>
    <xf numFmtId="0" fontId="3" fillId="8" borderId="43" xfId="0" applyFont="1" applyFill="1" applyBorder="1" applyAlignment="1">
      <alignment horizontal="left" wrapText="1"/>
    </xf>
    <xf numFmtId="0" fontId="3" fillId="0" borderId="20" xfId="0" applyFont="1" applyBorder="1" applyAlignment="1">
      <alignment horizontal="left" vertical="center"/>
    </xf>
    <xf numFmtId="0" fontId="2" fillId="0" borderId="20" xfId="0" applyFont="1" applyBorder="1" applyAlignment="1">
      <alignment horizontal="left" vertical="center" wrapText="1"/>
    </xf>
    <xf numFmtId="0" fontId="0" fillId="0" borderId="20" xfId="0" applyBorder="1" applyAlignment="1">
      <alignment horizontal="left" vertical="center" wrapText="1"/>
    </xf>
    <xf numFmtId="0" fontId="3" fillId="0" borderId="15" xfId="0" applyFont="1" applyFill="1" applyBorder="1" applyAlignment="1">
      <alignment horizontal="center"/>
    </xf>
    <xf numFmtId="0" fontId="3" fillId="0" borderId="27" xfId="0" applyFont="1" applyFill="1" applyBorder="1" applyAlignment="1">
      <alignment horizontal="center"/>
    </xf>
    <xf numFmtId="0" fontId="41" fillId="0" borderId="81" xfId="5" applyAlignment="1">
      <alignment horizontal="center"/>
    </xf>
    <xf numFmtId="0" fontId="2" fillId="11" borderId="0" xfId="0" applyFont="1" applyFill="1" applyAlignment="1">
      <alignment horizontal="left"/>
    </xf>
    <xf numFmtId="0" fontId="47" fillId="0" borderId="0" xfId="6" applyFont="1"/>
    <xf numFmtId="0" fontId="47" fillId="0" borderId="0" xfId="0" applyFont="1" applyAlignment="1">
      <alignment horizontal="center"/>
    </xf>
    <xf numFmtId="0" fontId="41" fillId="0" borderId="81" xfId="5" applyAlignment="1"/>
    <xf numFmtId="0" fontId="47" fillId="0" borderId="82" xfId="0" applyFont="1" applyBorder="1" applyAlignment="1">
      <alignment horizontal="center"/>
    </xf>
  </cellXfs>
  <cellStyles count="7">
    <cellStyle name="Comma" xfId="1" builtinId="3"/>
    <cellStyle name="Currency" xfId="2" builtinId="4"/>
    <cellStyle name="Heading 2" xfId="5" builtinId="17"/>
    <cellStyle name="Hyperlink" xfId="3" builtinId="8"/>
    <cellStyle name="Normal" xfId="0" builtinId="0"/>
    <cellStyle name="Normal 2" xfId="6" xr:uid="{386CB3F2-2BC2-458C-9486-CB26EB083B77}"/>
    <cellStyle name="Normal 5" xfId="4" xr:uid="{5238FC95-FC7F-48FA-9F8B-28ABA5DC42A1}"/>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552450</xdr:colOff>
      <xdr:row>5</xdr:row>
      <xdr:rowOff>133350</xdr:rowOff>
    </xdr:from>
    <xdr:to>
      <xdr:col>15</xdr:col>
      <xdr:colOff>542925</xdr:colOff>
      <xdr:row>7</xdr:row>
      <xdr:rowOff>19050</xdr:rowOff>
    </xdr:to>
    <xdr:sp macro="" textlink="">
      <xdr:nvSpPr>
        <xdr:cNvPr id="2" name="Rectangle 1">
          <a:extLst>
            <a:ext uri="{FF2B5EF4-FFF2-40B4-BE49-F238E27FC236}">
              <a16:creationId xmlns:a16="http://schemas.microsoft.com/office/drawing/2014/main" id="{00000000-0008-0000-0C00-000002000000}"/>
            </a:ext>
          </a:extLst>
        </xdr:cNvPr>
        <xdr:cNvSpPr/>
      </xdr:nvSpPr>
      <xdr:spPr>
        <a:xfrm>
          <a:off x="7867650" y="636270"/>
          <a:ext cx="1819275" cy="2209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a:solidFill>
              <a:schemeClr val="tx1"/>
            </a:solidFill>
          </a:endParaRPr>
        </a:p>
      </xdr:txBody>
    </xdr:sp>
    <xdr:clientData/>
  </xdr:twoCellAnchor>
  <xdr:oneCellAnchor>
    <xdr:from>
      <xdr:col>1</xdr:col>
      <xdr:colOff>0</xdr:colOff>
      <xdr:row>30</xdr:row>
      <xdr:rowOff>0</xdr:rowOff>
    </xdr:from>
    <xdr:ext cx="1463387" cy="207818"/>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609600" y="4693920"/>
          <a:ext cx="1463387" cy="207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b="1"/>
        </a:p>
      </xdr:txBody>
    </xdr:sp>
    <xdr:clientData/>
  </xdr:oneCellAnchor>
  <xdr:twoCellAnchor>
    <xdr:from>
      <xdr:col>17</xdr:col>
      <xdr:colOff>144780</xdr:colOff>
      <xdr:row>22</xdr:row>
      <xdr:rowOff>18415</xdr:rowOff>
    </xdr:from>
    <xdr:to>
      <xdr:col>21</xdr:col>
      <xdr:colOff>133616</xdr:colOff>
      <xdr:row>25</xdr:row>
      <xdr:rowOff>0</xdr:rowOff>
    </xdr:to>
    <xdr:sp macro="" textlink="">
      <xdr:nvSpPr>
        <xdr:cNvPr id="12" name="Left Arrow Callout 4">
          <a:extLst>
            <a:ext uri="{FF2B5EF4-FFF2-40B4-BE49-F238E27FC236}">
              <a16:creationId xmlns:a16="http://schemas.microsoft.com/office/drawing/2014/main" id="{598413ED-CEFF-4163-B89E-9107E3650962}"/>
            </a:ext>
          </a:extLst>
        </xdr:cNvPr>
        <xdr:cNvSpPr/>
      </xdr:nvSpPr>
      <xdr:spPr>
        <a:xfrm>
          <a:off x="10669905" y="3580765"/>
          <a:ext cx="2465336" cy="467360"/>
        </a:xfrm>
        <a:prstGeom prst="leftArrowCallout">
          <a:avLst/>
        </a:prstGeom>
        <a:solidFill>
          <a:schemeClr val="bg2"/>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a:t>The rate worksheet</a:t>
          </a:r>
          <a:r>
            <a:rPr lang="en-US" sz="1000" b="1" baseline="0"/>
            <a:t> will</a:t>
          </a:r>
        </a:p>
        <a:p>
          <a:pPr algn="ctr"/>
          <a:r>
            <a:rPr lang="en-US" sz="1000" b="1" baseline="0"/>
            <a:t>calculate these charges</a:t>
          </a:r>
          <a:r>
            <a:rPr lang="en-US" sz="1100" baseline="0"/>
            <a:t>.</a:t>
          </a:r>
          <a:endParaRPr lang="en-US" sz="1100"/>
        </a:p>
      </xdr:txBody>
    </xdr:sp>
    <xdr:clientData/>
  </xdr:twoCellAnchor>
  <xdr:twoCellAnchor>
    <xdr:from>
      <xdr:col>0</xdr:col>
      <xdr:colOff>476251</xdr:colOff>
      <xdr:row>30</xdr:row>
      <xdr:rowOff>112395</xdr:rowOff>
    </xdr:from>
    <xdr:to>
      <xdr:col>4</xdr:col>
      <xdr:colOff>52995</xdr:colOff>
      <xdr:row>32</xdr:row>
      <xdr:rowOff>59054</xdr:rowOff>
    </xdr:to>
    <xdr:sp macro="" textlink="">
      <xdr:nvSpPr>
        <xdr:cNvPr id="13" name="Right Arrow Callout 6">
          <a:extLst>
            <a:ext uri="{FF2B5EF4-FFF2-40B4-BE49-F238E27FC236}">
              <a16:creationId xmlns:a16="http://schemas.microsoft.com/office/drawing/2014/main" id="{DD4A2F7D-4A2E-4AEF-AFFE-D640DA8F64DE}"/>
            </a:ext>
          </a:extLst>
        </xdr:cNvPr>
        <xdr:cNvSpPr/>
      </xdr:nvSpPr>
      <xdr:spPr>
        <a:xfrm>
          <a:off x="476251" y="4970145"/>
          <a:ext cx="2053244" cy="270509"/>
        </a:xfrm>
        <a:prstGeom prst="rightArrowCallout">
          <a:avLst/>
        </a:prstGeom>
        <a:solidFill>
          <a:schemeClr val="bg2"/>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 Field #3</a:t>
          </a:r>
        </a:p>
      </xdr:txBody>
    </xdr:sp>
    <xdr:clientData/>
  </xdr:twoCellAnchor>
  <xdr:twoCellAnchor>
    <xdr:from>
      <xdr:col>0</xdr:col>
      <xdr:colOff>450850</xdr:colOff>
      <xdr:row>12</xdr:row>
      <xdr:rowOff>38735</xdr:rowOff>
    </xdr:from>
    <xdr:to>
      <xdr:col>3</xdr:col>
      <xdr:colOff>512965</xdr:colOff>
      <xdr:row>13</xdr:row>
      <xdr:rowOff>121386</xdr:rowOff>
    </xdr:to>
    <xdr:sp macro="" textlink="">
      <xdr:nvSpPr>
        <xdr:cNvPr id="14" name="Right Arrow Callout 5">
          <a:extLst>
            <a:ext uri="{FF2B5EF4-FFF2-40B4-BE49-F238E27FC236}">
              <a16:creationId xmlns:a16="http://schemas.microsoft.com/office/drawing/2014/main" id="{1D2C1145-8E34-4A67-ABE0-F6536DE33B51}"/>
            </a:ext>
          </a:extLst>
        </xdr:cNvPr>
        <xdr:cNvSpPr/>
      </xdr:nvSpPr>
      <xdr:spPr>
        <a:xfrm>
          <a:off x="450850" y="1981835"/>
          <a:ext cx="1919490" cy="244576"/>
        </a:xfrm>
        <a:prstGeom prst="rightArrowCallout">
          <a:avLst>
            <a:gd name="adj1" fmla="val 29969"/>
            <a:gd name="adj2" fmla="val 25000"/>
            <a:gd name="adj3" fmla="val 25000"/>
            <a:gd name="adj4" fmla="val 64977"/>
          </a:avLst>
        </a:prstGeom>
        <a:solidFill>
          <a:schemeClr val="bg2"/>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a:t>
          </a:r>
          <a:r>
            <a:rPr lang="en-US" sz="1000" b="1" baseline="0">
              <a:solidFill>
                <a:sysClr val="windowText" lastClr="000000"/>
              </a:solidFill>
            </a:rPr>
            <a:t> Field #2</a:t>
          </a:r>
          <a:endParaRPr lang="en-US" sz="1000" b="1">
            <a:solidFill>
              <a:sysClr val="windowText" lastClr="000000"/>
            </a:solidFill>
          </a:endParaRPr>
        </a:p>
      </xdr:txBody>
    </xdr:sp>
    <xdr:clientData/>
  </xdr:twoCellAnchor>
  <xdr:twoCellAnchor>
    <xdr:from>
      <xdr:col>17</xdr:col>
      <xdr:colOff>104775</xdr:colOff>
      <xdr:row>1</xdr:row>
      <xdr:rowOff>19052</xdr:rowOff>
    </xdr:from>
    <xdr:to>
      <xdr:col>20</xdr:col>
      <xdr:colOff>265061</xdr:colOff>
      <xdr:row>2</xdr:row>
      <xdr:rowOff>104775</xdr:rowOff>
    </xdr:to>
    <xdr:sp macro="" textlink="">
      <xdr:nvSpPr>
        <xdr:cNvPr id="9" name="Left Arrow Callout 4">
          <a:extLst>
            <a:ext uri="{FF2B5EF4-FFF2-40B4-BE49-F238E27FC236}">
              <a16:creationId xmlns:a16="http://schemas.microsoft.com/office/drawing/2014/main" id="{A17B8AFE-6B82-48D1-B91C-3A9A54030DA2}"/>
            </a:ext>
          </a:extLst>
        </xdr:cNvPr>
        <xdr:cNvSpPr/>
      </xdr:nvSpPr>
      <xdr:spPr>
        <a:xfrm>
          <a:off x="10629900" y="180977"/>
          <a:ext cx="2017661" cy="247648"/>
        </a:xfrm>
        <a:prstGeom prst="leftArrowCallout">
          <a:avLst/>
        </a:prstGeom>
        <a:solidFill>
          <a:schemeClr val="bg2"/>
        </a:solidFill>
        <a:ln>
          <a:solidFill>
            <a:schemeClr val="accent6"/>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baseline="0"/>
            <a:t>Required Field #1</a:t>
          </a:r>
          <a:endParaRPr lang="en-US" sz="1000" b="1"/>
        </a:p>
      </xdr:txBody>
    </xdr:sp>
    <xdr:clientData/>
  </xdr:twoCellAnchor>
  <xdr:twoCellAnchor editAs="oneCell">
    <xdr:from>
      <xdr:col>3</xdr:col>
      <xdr:colOff>579158</xdr:colOff>
      <xdr:row>59</xdr:row>
      <xdr:rowOff>114300</xdr:rowOff>
    </xdr:from>
    <xdr:to>
      <xdr:col>11</xdr:col>
      <xdr:colOff>351753</xdr:colOff>
      <xdr:row>112</xdr:row>
      <xdr:rowOff>9525</xdr:rowOff>
    </xdr:to>
    <xdr:pic>
      <xdr:nvPicPr>
        <xdr:cNvPr id="4" name="Picture 3">
          <a:extLst>
            <a:ext uri="{FF2B5EF4-FFF2-40B4-BE49-F238E27FC236}">
              <a16:creationId xmlns:a16="http://schemas.microsoft.com/office/drawing/2014/main" id="{5EBDD682-B87B-41BA-BB6C-A96699523C08}"/>
            </a:ext>
          </a:extLst>
        </xdr:cNvPr>
        <xdr:cNvPicPr>
          <a:picLocks noChangeAspect="1"/>
        </xdr:cNvPicPr>
      </xdr:nvPicPr>
      <xdr:blipFill>
        <a:blip xmlns:r="http://schemas.openxmlformats.org/officeDocument/2006/relationships" r:embed="rId1"/>
        <a:stretch>
          <a:fillRect/>
        </a:stretch>
      </xdr:blipFill>
      <xdr:spPr>
        <a:xfrm>
          <a:off x="2436533" y="9667875"/>
          <a:ext cx="4725595" cy="8477250"/>
        </a:xfrm>
        <a:prstGeom prst="rect">
          <a:avLst/>
        </a:prstGeom>
      </xdr:spPr>
    </xdr:pic>
    <xdr:clientData/>
  </xdr:twoCellAnchor>
  <xdr:twoCellAnchor editAs="oneCell">
    <xdr:from>
      <xdr:col>4</xdr:col>
      <xdr:colOff>371475</xdr:colOff>
      <xdr:row>0</xdr:row>
      <xdr:rowOff>142874</xdr:rowOff>
    </xdr:from>
    <xdr:to>
      <xdr:col>16</xdr:col>
      <xdr:colOff>477145</xdr:colOff>
      <xdr:row>53</xdr:row>
      <xdr:rowOff>142874</xdr:rowOff>
    </xdr:to>
    <xdr:pic>
      <xdr:nvPicPr>
        <xdr:cNvPr id="5" name="Picture 4">
          <a:extLst>
            <a:ext uri="{FF2B5EF4-FFF2-40B4-BE49-F238E27FC236}">
              <a16:creationId xmlns:a16="http://schemas.microsoft.com/office/drawing/2014/main" id="{4815FA8B-EC37-073D-AF1F-FA091813C548}"/>
            </a:ext>
          </a:extLst>
        </xdr:cNvPr>
        <xdr:cNvPicPr>
          <a:picLocks noChangeAspect="1"/>
        </xdr:cNvPicPr>
      </xdr:nvPicPr>
      <xdr:blipFill>
        <a:blip xmlns:r="http://schemas.openxmlformats.org/officeDocument/2006/relationships" r:embed="rId2"/>
        <a:stretch>
          <a:fillRect/>
        </a:stretch>
      </xdr:blipFill>
      <xdr:spPr>
        <a:xfrm>
          <a:off x="2847975" y="142874"/>
          <a:ext cx="7535170" cy="8582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kimb047\Desktop\Kim's%20Quality%20Work\Spreadsheet%20Validation%20&amp;%20requested%20calculations\WebRateWorksheet-2018_07_01,%20k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Worksheet"/>
      <sheetName val="Green Power Options OLD"/>
      <sheetName val="Green Power Options"/>
      <sheetName val=" Sample Bill "/>
      <sheetName val="Old Help"/>
      <sheetName val="Proration_Messages"/>
      <sheetName val="Sheet1"/>
      <sheetName val="Old Sample Bill"/>
      <sheetName val="Rate Update Sheet"/>
      <sheetName val="Revised Sample Bill"/>
      <sheetName val="Sheet2"/>
      <sheetName val="Sheet3"/>
      <sheetName val="Help OLD"/>
      <sheetName val="Help"/>
      <sheetName val=" Sample Bill  (2)"/>
    </sheetNames>
    <sheetDataSet>
      <sheetData sheetId="0"/>
      <sheetData sheetId="1"/>
      <sheetData sheetId="2"/>
      <sheetData sheetId="3"/>
      <sheetData sheetId="4"/>
      <sheetData sheetId="5">
        <row r="6">
          <cell r="B6">
            <v>1</v>
          </cell>
          <cell r="C6">
            <v>0</v>
          </cell>
        </row>
        <row r="7">
          <cell r="B7">
            <v>2</v>
          </cell>
          <cell r="C7">
            <v>0</v>
          </cell>
        </row>
      </sheetData>
      <sheetData sheetId="6"/>
      <sheetData sheetId="7"/>
      <sheetData sheetId="8">
        <row r="5">
          <cell r="O5" t="str">
            <v>October - May</v>
          </cell>
        </row>
        <row r="6">
          <cell r="O6" t="str">
            <v>June - September</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AY113"/>
  <sheetViews>
    <sheetView showGridLines="0" tabSelected="1" zoomScaleNormal="100" workbookViewId="0">
      <selection activeCell="F15" sqref="F15:G15"/>
    </sheetView>
  </sheetViews>
  <sheetFormatPr defaultColWidth="9.33203125" defaultRowHeight="15"/>
  <cols>
    <col min="1" max="1" width="14.44140625" style="14" customWidth="1"/>
    <col min="2" max="2" width="9.44140625" style="14" customWidth="1"/>
    <col min="3" max="3" width="0.6640625" style="13" customWidth="1"/>
    <col min="4" max="4" width="1.6640625" style="14" customWidth="1"/>
    <col min="5" max="5" width="39" style="14" customWidth="1"/>
    <col min="6" max="6" width="9.6640625" style="14" customWidth="1"/>
    <col min="7" max="7" width="8" style="14" customWidth="1"/>
    <col min="8" max="9" width="4.33203125" style="14" customWidth="1"/>
    <col min="10" max="10" width="2.6640625" style="14" customWidth="1"/>
    <col min="11" max="11" width="4.6640625" style="14" customWidth="1"/>
    <col min="12" max="12" width="13.33203125" style="14" customWidth="1"/>
    <col min="13" max="13" width="5.6640625" style="99" customWidth="1"/>
    <col min="14" max="14" width="17.5546875" style="100" customWidth="1"/>
    <col min="15" max="15" width="4.33203125" style="99" customWidth="1"/>
    <col min="16" max="17" width="12.6640625" style="14" customWidth="1"/>
    <col min="18" max="18" width="1" style="14" customWidth="1"/>
    <col min="19" max="19" width="0.6640625" style="14" customWidth="1"/>
    <col min="20" max="20" width="1" style="13" customWidth="1"/>
    <col min="21" max="21" width="15.6640625" style="14" customWidth="1"/>
    <col min="22" max="22" width="9.33203125" style="14"/>
    <col min="23" max="23" width="7.6640625" style="14" customWidth="1"/>
    <col min="24" max="16384" width="9.33203125" style="14"/>
  </cols>
  <sheetData>
    <row r="1" spans="1:23" ht="5.25" customHeight="1">
      <c r="C1" s="18"/>
      <c r="D1" s="18"/>
      <c r="E1" s="110"/>
      <c r="F1" s="110"/>
      <c r="G1" s="110"/>
      <c r="H1" s="110"/>
      <c r="I1" s="110"/>
      <c r="J1" s="110"/>
      <c r="K1" s="110"/>
      <c r="L1" s="110"/>
      <c r="M1" s="111"/>
      <c r="N1" s="112"/>
      <c r="O1" s="111"/>
      <c r="P1" s="110"/>
      <c r="Q1" s="110"/>
      <c r="R1" s="110"/>
      <c r="S1" s="110"/>
      <c r="T1" s="17"/>
    </row>
    <row r="2" spans="1:23" ht="20.25" customHeight="1">
      <c r="C2" s="18"/>
      <c r="E2" s="309" t="s">
        <v>11</v>
      </c>
      <c r="F2" s="309"/>
      <c r="G2" s="309"/>
      <c r="H2" s="309"/>
      <c r="I2" s="309"/>
      <c r="J2" s="309"/>
      <c r="K2" s="309"/>
      <c r="L2" s="309"/>
      <c r="M2" s="309"/>
      <c r="N2" s="309"/>
      <c r="O2" s="309"/>
      <c r="P2" s="309"/>
      <c r="Q2" s="309"/>
      <c r="R2" s="309"/>
      <c r="S2" s="19"/>
      <c r="T2" s="20"/>
    </row>
    <row r="3" spans="1:23" ht="15" customHeight="1">
      <c r="C3" s="18"/>
      <c r="E3" s="310" t="s">
        <v>52</v>
      </c>
      <c r="F3" s="310"/>
      <c r="G3" s="310"/>
      <c r="H3" s="310"/>
      <c r="I3" s="310"/>
      <c r="J3" s="310"/>
      <c r="K3" s="310"/>
      <c r="L3" s="310"/>
      <c r="M3" s="310"/>
      <c r="N3" s="310"/>
      <c r="O3" s="310"/>
      <c r="P3" s="310"/>
      <c r="Q3" s="310"/>
      <c r="R3" s="310"/>
      <c r="S3" s="21"/>
      <c r="T3" s="22"/>
    </row>
    <row r="4" spans="1:23" ht="15.75" customHeight="1">
      <c r="C4" s="18"/>
      <c r="E4" s="313" t="s">
        <v>68</v>
      </c>
      <c r="F4" s="314"/>
      <c r="G4" s="314"/>
      <c r="H4" s="314"/>
      <c r="I4" s="314"/>
      <c r="J4" s="314"/>
      <c r="K4" s="314"/>
      <c r="L4" s="314"/>
      <c r="M4" s="314"/>
      <c r="N4" s="314"/>
      <c r="O4" s="314"/>
      <c r="P4" s="314"/>
      <c r="Q4" s="314"/>
      <c r="R4" s="23"/>
      <c r="S4" s="21"/>
      <c r="T4" s="22"/>
    </row>
    <row r="5" spans="1:23" ht="15.75" customHeight="1">
      <c r="C5" s="18"/>
      <c r="E5" s="314"/>
      <c r="F5" s="314"/>
      <c r="G5" s="314"/>
      <c r="H5" s="314"/>
      <c r="I5" s="314"/>
      <c r="J5" s="314"/>
      <c r="K5" s="314"/>
      <c r="L5" s="314"/>
      <c r="M5" s="314"/>
      <c r="N5" s="314"/>
      <c r="O5" s="314"/>
      <c r="P5" s="314"/>
      <c r="Q5" s="314"/>
      <c r="R5" s="23"/>
      <c r="S5" s="21"/>
      <c r="T5" s="22"/>
    </row>
    <row r="6" spans="1:23" ht="15.75" customHeight="1">
      <c r="C6" s="18"/>
      <c r="E6" s="314"/>
      <c r="F6" s="314"/>
      <c r="G6" s="314"/>
      <c r="H6" s="314"/>
      <c r="I6" s="314"/>
      <c r="J6" s="314"/>
      <c r="K6" s="314"/>
      <c r="L6" s="314"/>
      <c r="M6" s="314"/>
      <c r="N6" s="314"/>
      <c r="O6" s="314"/>
      <c r="P6" s="314"/>
      <c r="Q6" s="314"/>
      <c r="R6" s="1"/>
      <c r="S6" s="24"/>
      <c r="T6" s="25"/>
    </row>
    <row r="7" spans="1:23" ht="15.75" customHeight="1">
      <c r="C7" s="18"/>
      <c r="E7" s="314"/>
      <c r="F7" s="314"/>
      <c r="G7" s="314"/>
      <c r="H7" s="314"/>
      <c r="I7" s="314"/>
      <c r="J7" s="314"/>
      <c r="K7" s="314"/>
      <c r="L7" s="314"/>
      <c r="M7" s="314"/>
      <c r="N7" s="314"/>
      <c r="O7" s="314"/>
      <c r="P7" s="314"/>
      <c r="Q7" s="314"/>
      <c r="R7" s="1"/>
      <c r="S7" s="24"/>
      <c r="T7" s="25"/>
    </row>
    <row r="8" spans="1:23" ht="15.75" customHeight="1">
      <c r="C8" s="18"/>
      <c r="E8" s="315" t="s">
        <v>40</v>
      </c>
      <c r="F8" s="315"/>
      <c r="G8" s="315"/>
      <c r="H8" s="315"/>
      <c r="I8" s="315"/>
      <c r="J8" s="315"/>
      <c r="K8" s="315"/>
      <c r="L8" s="315"/>
      <c r="M8" s="315"/>
      <c r="N8" s="315"/>
      <c r="O8" s="315"/>
      <c r="P8" s="315"/>
      <c r="Q8" s="315"/>
      <c r="R8" s="26"/>
      <c r="S8" s="24"/>
      <c r="T8" s="25"/>
    </row>
    <row r="9" spans="1:23" ht="15.75" customHeight="1">
      <c r="C9" s="18"/>
      <c r="E9" s="315"/>
      <c r="F9" s="315"/>
      <c r="G9" s="315"/>
      <c r="H9" s="315"/>
      <c r="I9" s="315"/>
      <c r="J9" s="315"/>
      <c r="K9" s="315"/>
      <c r="L9" s="315"/>
      <c r="M9" s="315"/>
      <c r="N9" s="315"/>
      <c r="O9" s="315"/>
      <c r="P9" s="315"/>
      <c r="Q9" s="315"/>
      <c r="R9" s="26"/>
      <c r="S9" s="24"/>
      <c r="T9" s="25"/>
    </row>
    <row r="10" spans="1:23" ht="15.75" customHeight="1">
      <c r="C10" s="18"/>
      <c r="E10" s="315"/>
      <c r="F10" s="315"/>
      <c r="G10" s="315"/>
      <c r="H10" s="315"/>
      <c r="I10" s="315"/>
      <c r="J10" s="315"/>
      <c r="K10" s="315"/>
      <c r="L10" s="315"/>
      <c r="M10" s="315"/>
      <c r="N10" s="315"/>
      <c r="O10" s="315"/>
      <c r="P10" s="315"/>
      <c r="Q10" s="315"/>
      <c r="R10" s="26"/>
      <c r="S10" s="24"/>
      <c r="T10" s="25"/>
    </row>
    <row r="11" spans="1:23" ht="15.75" customHeight="1">
      <c r="C11" s="18"/>
      <c r="E11" s="315"/>
      <c r="F11" s="315"/>
      <c r="G11" s="315"/>
      <c r="H11" s="315"/>
      <c r="I11" s="315"/>
      <c r="J11" s="315"/>
      <c r="K11" s="315"/>
      <c r="L11" s="315"/>
      <c r="M11" s="315"/>
      <c r="N11" s="315"/>
      <c r="O11" s="315"/>
      <c r="P11" s="315"/>
      <c r="Q11" s="315"/>
      <c r="S11" s="18"/>
    </row>
    <row r="12" spans="1:23" ht="15.75" customHeight="1" thickBot="1">
      <c r="C12" s="18"/>
      <c r="E12" s="319" t="s">
        <v>46</v>
      </c>
      <c r="F12" s="319"/>
      <c r="G12" s="319"/>
      <c r="H12" s="3"/>
      <c r="I12" s="3"/>
      <c r="J12" s="11"/>
      <c r="K12" s="316"/>
      <c r="L12" s="316"/>
      <c r="M12" s="316"/>
      <c r="N12" s="316"/>
      <c r="O12" s="316"/>
      <c r="P12" s="11"/>
      <c r="Q12" s="11"/>
      <c r="S12" s="18"/>
    </row>
    <row r="13" spans="1:23" ht="27" customHeight="1">
      <c r="A13" s="307" t="s">
        <v>45</v>
      </c>
      <c r="C13" s="18"/>
      <c r="D13" s="2"/>
      <c r="E13" s="27" t="s">
        <v>26</v>
      </c>
      <c r="F13" s="317"/>
      <c r="G13" s="318"/>
      <c r="I13" s="1"/>
      <c r="J13" s="12"/>
      <c r="K13" s="321" t="s">
        <v>43</v>
      </c>
      <c r="L13" s="321"/>
      <c r="M13" s="321"/>
      <c r="N13" s="321"/>
      <c r="O13" s="321"/>
      <c r="P13" s="321"/>
      <c r="Q13" s="321"/>
      <c r="S13" s="18"/>
    </row>
    <row r="14" spans="1:23" ht="27" customHeight="1">
      <c r="A14" s="307"/>
      <c r="C14" s="18"/>
      <c r="D14" s="2"/>
      <c r="E14" s="28" t="s">
        <v>14</v>
      </c>
      <c r="F14" s="311"/>
      <c r="G14" s="312"/>
      <c r="I14" s="1"/>
      <c r="J14" s="12"/>
      <c r="K14" s="321"/>
      <c r="L14" s="321"/>
      <c r="M14" s="321"/>
      <c r="N14" s="321"/>
      <c r="O14" s="321"/>
      <c r="P14" s="321"/>
      <c r="Q14" s="321"/>
      <c r="S14" s="18"/>
    </row>
    <row r="15" spans="1:23" ht="27" customHeight="1" thickBot="1">
      <c r="A15" s="307"/>
      <c r="C15" s="18"/>
      <c r="D15" s="2"/>
      <c r="E15" s="29" t="s">
        <v>18</v>
      </c>
      <c r="F15" s="322"/>
      <c r="G15" s="323"/>
      <c r="J15" s="12"/>
      <c r="K15" s="321"/>
      <c r="L15" s="321"/>
      <c r="M15" s="321"/>
      <c r="N15" s="321"/>
      <c r="O15" s="321"/>
      <c r="P15" s="321"/>
      <c r="Q15" s="321"/>
      <c r="R15" s="30"/>
      <c r="S15" s="31"/>
      <c r="T15" s="32"/>
      <c r="U15" s="33"/>
      <c r="V15" s="320"/>
      <c r="W15" s="320"/>
    </row>
    <row r="16" spans="1:23" ht="12.75" customHeight="1" thickBot="1">
      <c r="C16" s="18"/>
      <c r="E16" s="34"/>
      <c r="F16" s="34"/>
      <c r="G16" s="34"/>
      <c r="H16" s="34"/>
      <c r="I16" s="34"/>
      <c r="J16" s="34"/>
      <c r="K16" s="34"/>
      <c r="L16" s="34"/>
      <c r="M16" s="35"/>
      <c r="N16" s="16"/>
      <c r="O16" s="35"/>
      <c r="P16" s="34"/>
      <c r="Q16" s="34"/>
      <c r="R16" s="30"/>
      <c r="S16" s="31"/>
      <c r="T16" s="32"/>
      <c r="U16" s="36"/>
      <c r="V16" s="37"/>
      <c r="W16" s="37"/>
    </row>
    <row r="17" spans="1:38" ht="13.8" thickBot="1">
      <c r="C17" s="18"/>
      <c r="E17" s="38"/>
      <c r="F17" s="39"/>
      <c r="G17" s="39"/>
      <c r="H17" s="39"/>
      <c r="I17" s="39"/>
      <c r="J17" s="39"/>
      <c r="K17" s="39"/>
      <c r="L17" s="40" t="s">
        <v>0</v>
      </c>
      <c r="M17" s="40" t="s">
        <v>7</v>
      </c>
      <c r="N17" s="40" t="s">
        <v>25</v>
      </c>
      <c r="O17" s="40"/>
      <c r="P17" s="39" t="s">
        <v>6</v>
      </c>
      <c r="Q17" s="41" t="s">
        <v>5</v>
      </c>
      <c r="R17" s="42"/>
      <c r="S17" s="43"/>
      <c r="T17" s="44"/>
      <c r="U17" s="36"/>
      <c r="V17" s="308"/>
      <c r="W17" s="308"/>
    </row>
    <row r="18" spans="1:38" ht="15.6">
      <c r="B18" s="185"/>
      <c r="C18" s="18"/>
      <c r="E18" s="45" t="s">
        <v>12</v>
      </c>
      <c r="F18" s="39"/>
      <c r="G18" s="39"/>
      <c r="H18" s="39"/>
      <c r="I18" s="39"/>
      <c r="J18" s="39"/>
      <c r="K18" s="39"/>
      <c r="L18" s="39"/>
      <c r="M18" s="40"/>
      <c r="N18" s="46"/>
      <c r="O18" s="40"/>
      <c r="P18" s="39"/>
      <c r="Q18" s="41"/>
      <c r="R18" s="42"/>
      <c r="S18" s="43"/>
      <c r="T18" s="44"/>
      <c r="U18" s="36"/>
      <c r="V18" s="308"/>
      <c r="W18" s="308"/>
    </row>
    <row r="19" spans="1:38" ht="30" customHeight="1">
      <c r="A19" s="325" t="str">
        <f>"Effective for usage on and after "&amp;TEXT('Rate Update Sheet'!G2,"MM/DD/YYYY")</f>
        <v>Effective for usage on and after 01/01/2025</v>
      </c>
      <c r="B19" s="325"/>
      <c r="C19" s="18"/>
      <c r="E19" s="299" t="s">
        <v>190</v>
      </c>
      <c r="F19" s="300"/>
      <c r="G19" s="47"/>
      <c r="H19" s="47"/>
      <c r="I19" s="47"/>
      <c r="J19" s="47"/>
      <c r="K19" s="47"/>
      <c r="L19" s="48" t="s">
        <v>8</v>
      </c>
      <c r="M19" s="49" t="s">
        <v>7</v>
      </c>
      <c r="N19" s="48" t="s">
        <v>10</v>
      </c>
      <c r="O19" s="50" t="s">
        <v>19</v>
      </c>
      <c r="P19" s="181">
        <f>ROUND(IF(F14&lt;=25,'Rate Update Sheet'!F4/30*F14,IF(F14&lt;=40,'Rate Update Sheet'!F4,IF(F14&lt;=50,'Rate Update Sheet'!F4/30*F14,IF(F14&lt;=70,'Rate Update Sheet'!F4*2,IF(F14&lt;=75,'Rate Update Sheet'!F4/30*F14,IF(F14&lt;=105,'Rate Update Sheet'!F4*3,IF(F14&lt;=135,'Rate Update Sheet'!F4*4))))))),2)</f>
        <v>0</v>
      </c>
      <c r="Q19" s="108"/>
      <c r="S19" s="18"/>
      <c r="T19" s="53"/>
      <c r="W19" s="54"/>
      <c r="X19" s="55"/>
      <c r="Y19" s="55"/>
      <c r="Z19" s="55"/>
      <c r="AA19" s="55"/>
      <c r="AB19" s="55"/>
      <c r="AC19" s="55"/>
      <c r="AD19" s="55"/>
      <c r="AE19" s="55"/>
      <c r="AF19" s="55"/>
      <c r="AG19" s="55"/>
      <c r="AH19" s="55"/>
      <c r="AI19" s="55"/>
      <c r="AJ19" s="55"/>
      <c r="AK19" s="55"/>
    </row>
    <row r="20" spans="1:38" ht="30" customHeight="1">
      <c r="A20" s="325"/>
      <c r="B20" s="325"/>
      <c r="C20" s="18"/>
      <c r="E20" s="347" t="s">
        <v>191</v>
      </c>
      <c r="F20" s="348"/>
      <c r="G20" s="56"/>
      <c r="H20" s="56"/>
      <c r="I20" s="56"/>
      <c r="J20" s="56"/>
      <c r="K20" s="56"/>
      <c r="L20" s="57"/>
      <c r="M20" s="58"/>
      <c r="N20" s="57"/>
      <c r="O20" s="58"/>
      <c r="P20" s="183"/>
      <c r="Q20" s="59"/>
      <c r="S20" s="18"/>
      <c r="T20" s="53"/>
      <c r="U20" s="55"/>
      <c r="V20" s="55"/>
      <c r="W20" s="55"/>
      <c r="X20" s="55"/>
      <c r="Y20" s="55"/>
      <c r="Z20" s="55"/>
      <c r="AA20" s="55"/>
      <c r="AB20" s="55"/>
      <c r="AC20" s="55"/>
      <c r="AD20" s="55"/>
      <c r="AE20" s="55"/>
      <c r="AF20" s="55"/>
      <c r="AG20" s="55"/>
      <c r="AH20" s="55"/>
      <c r="AI20" s="55"/>
      <c r="AJ20" s="55"/>
      <c r="AK20" s="55"/>
      <c r="AL20" s="55"/>
    </row>
    <row r="21" spans="1:38" ht="30" customHeight="1">
      <c r="A21" s="325"/>
      <c r="B21" s="325"/>
      <c r="C21" s="18"/>
      <c r="E21" s="305" t="s">
        <v>15</v>
      </c>
      <c r="F21" s="101"/>
      <c r="G21" s="101"/>
      <c r="H21" s="101"/>
      <c r="I21" s="101"/>
      <c r="J21" s="101"/>
      <c r="K21" s="101"/>
      <c r="L21" s="61">
        <f>IF(F15&gt;800,800,F15)</f>
        <v>0</v>
      </c>
      <c r="M21" s="49" t="s">
        <v>7</v>
      </c>
      <c r="N21" s="178">
        <f>IF(AND('Rate Update Sheet'!$K$40=1),'Rate Update Sheet'!$F$9/100,IF(AND('Rate Update Sheet'!$K$40=0),'Rate Update Sheet'!K37,'Rate Update Sheet'!$F$13/100))</f>
        <v>0</v>
      </c>
      <c r="O21" s="50" t="s">
        <v>19</v>
      </c>
      <c r="P21" s="181">
        <f>ROUND(L21*N21,2)</f>
        <v>0</v>
      </c>
      <c r="Q21" s="62"/>
      <c r="S21" s="18"/>
      <c r="T21" s="53"/>
      <c r="U21" s="339"/>
      <c r="V21" s="339"/>
      <c r="W21" s="339"/>
      <c r="X21" s="55"/>
      <c r="Y21" s="55"/>
      <c r="Z21" s="55"/>
      <c r="AA21" s="55"/>
      <c r="AB21" s="55"/>
      <c r="AC21" s="55"/>
      <c r="AD21" s="55"/>
      <c r="AE21" s="55"/>
      <c r="AF21" s="55"/>
      <c r="AG21" s="55"/>
      <c r="AH21" s="55"/>
      <c r="AI21" s="55"/>
      <c r="AJ21" s="55"/>
      <c r="AK21" s="55"/>
      <c r="AL21" s="55"/>
    </row>
    <row r="22" spans="1:38" ht="30" customHeight="1">
      <c r="A22" s="325"/>
      <c r="B22" s="325"/>
      <c r="C22" s="18"/>
      <c r="E22" s="305" t="s">
        <v>16</v>
      </c>
      <c r="F22" s="101"/>
      <c r="G22" s="101"/>
      <c r="H22" s="101"/>
      <c r="I22" s="101"/>
      <c r="J22" s="101"/>
      <c r="K22" s="101"/>
      <c r="L22" s="61">
        <f>F15-L21</f>
        <v>0</v>
      </c>
      <c r="M22" s="49" t="s">
        <v>7</v>
      </c>
      <c r="N22" s="178">
        <f>IF(AND('Rate Update Sheet'!$K$40=1),'Rate Update Sheet'!$F$10/100,IF(AND('Rate Update Sheet'!$K$40=0),'Rate Update Sheet'!K37,'Rate Update Sheet'!$F$14/100))</f>
        <v>0</v>
      </c>
      <c r="O22" s="50" t="s">
        <v>19</v>
      </c>
      <c r="P22" s="181">
        <f>ROUND(L22*N22,2)</f>
        <v>0</v>
      </c>
      <c r="Q22" s="62"/>
      <c r="S22" s="18"/>
      <c r="T22" s="53"/>
      <c r="U22" s="339"/>
      <c r="V22" s="339"/>
      <c r="W22" s="339"/>
      <c r="X22" s="55"/>
      <c r="Y22" s="55"/>
      <c r="Z22" s="55"/>
      <c r="AA22" s="55"/>
      <c r="AB22" s="55"/>
      <c r="AC22" s="55"/>
      <c r="AD22" s="55"/>
      <c r="AE22" s="55"/>
      <c r="AF22" s="55"/>
      <c r="AG22" s="55"/>
      <c r="AH22" s="55"/>
      <c r="AI22" s="55"/>
      <c r="AJ22" s="55"/>
      <c r="AK22" s="55"/>
      <c r="AL22" s="55"/>
    </row>
    <row r="23" spans="1:38" ht="30" customHeight="1">
      <c r="A23" s="60"/>
      <c r="B23" s="60"/>
      <c r="C23" s="18"/>
      <c r="E23" s="299" t="s">
        <v>192</v>
      </c>
      <c r="F23" s="101"/>
      <c r="G23" s="101"/>
      <c r="H23" s="101"/>
      <c r="I23" s="101"/>
      <c r="J23" s="101"/>
      <c r="K23" s="101"/>
      <c r="L23" s="61"/>
      <c r="M23" s="49"/>
      <c r="N23" s="178"/>
      <c r="O23" s="50"/>
      <c r="P23" s="183"/>
      <c r="Q23" s="62"/>
      <c r="S23" s="18"/>
      <c r="T23" s="53"/>
      <c r="U23" s="339"/>
      <c r="V23" s="339"/>
      <c r="W23" s="339"/>
      <c r="X23" s="55"/>
      <c r="Y23" s="55"/>
      <c r="Z23" s="55"/>
      <c r="AA23" s="55"/>
      <c r="AB23" s="55"/>
      <c r="AC23" s="55"/>
      <c r="AD23" s="55"/>
      <c r="AE23" s="55"/>
      <c r="AF23" s="55"/>
      <c r="AG23" s="55"/>
      <c r="AH23" s="55"/>
      <c r="AI23" s="55"/>
      <c r="AJ23" s="55"/>
      <c r="AK23" s="55"/>
      <c r="AL23" s="55"/>
    </row>
    <row r="24" spans="1:38" ht="30" customHeight="1">
      <c r="A24" s="334" t="str">
        <f>"Effective for usage on and after "&amp;TEXT('Rate Update Sheet'!M7,"MM/DD/YYYY")</f>
        <v>Effective for usage on and after 09/01/2024</v>
      </c>
      <c r="B24" s="334"/>
      <c r="C24" s="18"/>
      <c r="E24" s="298" t="s">
        <v>184</v>
      </c>
      <c r="F24" s="101"/>
      <c r="G24" s="101"/>
      <c r="H24" s="101"/>
      <c r="I24" s="101"/>
      <c r="J24" s="101"/>
      <c r="K24" s="101"/>
      <c r="L24" s="61">
        <f>F15</f>
        <v>0</v>
      </c>
      <c r="M24" s="63" t="s">
        <v>7</v>
      </c>
      <c r="N24" s="178">
        <f>'Rate Update Sheet'!K7/100</f>
        <v>1.3899999999999999E-4</v>
      </c>
      <c r="O24" s="64"/>
      <c r="P24" s="181">
        <f t="shared" ref="P24:P29" si="0">ROUND(L24*N24,2)</f>
        <v>0</v>
      </c>
      <c r="Q24" s="62"/>
      <c r="S24" s="18"/>
      <c r="T24" s="53"/>
      <c r="U24" s="339"/>
      <c r="V24" s="339"/>
      <c r="W24" s="339"/>
    </row>
    <row r="25" spans="1:38" ht="30" customHeight="1">
      <c r="A25" s="334" t="str">
        <f>"Effective for usage on and after "&amp;TEXT('Rate Update Sheet'!M8,"MM/DD/YYYY")</f>
        <v>Effective for usage on and after 09/01/2024</v>
      </c>
      <c r="B25" s="334"/>
      <c r="C25" s="18"/>
      <c r="E25" s="298" t="s">
        <v>185</v>
      </c>
      <c r="F25" s="101"/>
      <c r="G25" s="101"/>
      <c r="H25" s="101"/>
      <c r="I25" s="101"/>
      <c r="J25" s="101"/>
      <c r="K25" s="101"/>
      <c r="L25" s="61">
        <f>F15</f>
        <v>0</v>
      </c>
      <c r="M25" s="63" t="s">
        <v>7</v>
      </c>
      <c r="N25" s="178">
        <f>'Rate Update Sheet'!K8/100</f>
        <v>-3.6000000000000001E-5</v>
      </c>
      <c r="O25" s="64"/>
      <c r="P25" s="181">
        <f t="shared" si="0"/>
        <v>0</v>
      </c>
      <c r="Q25" s="62"/>
      <c r="S25" s="18"/>
      <c r="T25" s="53"/>
      <c r="U25" s="339"/>
      <c r="V25" s="339"/>
      <c r="W25" s="339"/>
      <c r="X25" s="55"/>
      <c r="Y25" s="55"/>
      <c r="Z25" s="55"/>
      <c r="AA25" s="55"/>
      <c r="AB25" s="55"/>
      <c r="AC25" s="55"/>
      <c r="AD25" s="55"/>
      <c r="AE25" s="55"/>
      <c r="AF25" s="55"/>
      <c r="AG25" s="55"/>
      <c r="AH25" s="55"/>
      <c r="AI25" s="55"/>
      <c r="AJ25" s="55"/>
      <c r="AK25" s="55"/>
      <c r="AL25" s="55"/>
    </row>
    <row r="26" spans="1:38" ht="30" customHeight="1">
      <c r="A26" s="334" t="str">
        <f>"Effective for usage on and after "&amp;TEXT('Rate Update Sheet'!M9,"MM/DD/YYYY")</f>
        <v>Effective for usage on and after 09/01/2024</v>
      </c>
      <c r="B26" s="334"/>
      <c r="C26" s="18"/>
      <c r="E26" s="298" t="s">
        <v>189</v>
      </c>
      <c r="F26" s="101"/>
      <c r="G26" s="101"/>
      <c r="H26" s="101"/>
      <c r="I26" s="101"/>
      <c r="J26" s="101"/>
      <c r="K26" s="101"/>
      <c r="L26" s="61">
        <f>F15</f>
        <v>0</v>
      </c>
      <c r="M26" s="63" t="s">
        <v>7</v>
      </c>
      <c r="N26" s="178">
        <f>'Rate Update Sheet'!K9/100</f>
        <v>1.4519999999999999E-3</v>
      </c>
      <c r="O26" s="64"/>
      <c r="P26" s="181">
        <f t="shared" si="0"/>
        <v>0</v>
      </c>
      <c r="Q26" s="62"/>
      <c r="S26" s="18"/>
      <c r="T26" s="53"/>
      <c r="U26" s="339"/>
      <c r="V26" s="339"/>
      <c r="W26" s="339"/>
      <c r="X26" s="55"/>
      <c r="Y26" s="55"/>
      <c r="Z26" s="55"/>
      <c r="AA26" s="55"/>
      <c r="AB26" s="55"/>
      <c r="AC26" s="55"/>
      <c r="AD26" s="55"/>
      <c r="AE26" s="55"/>
      <c r="AF26" s="55"/>
      <c r="AG26" s="55"/>
      <c r="AH26" s="55"/>
      <c r="AI26" s="55"/>
      <c r="AJ26" s="55"/>
      <c r="AK26" s="55"/>
      <c r="AL26" s="55"/>
    </row>
    <row r="27" spans="1:38" ht="30" customHeight="1">
      <c r="A27" s="334" t="str">
        <f>"Effective for usage on and after "&amp;TEXT('Rate Update Sheet'!M14,"MM/DD/YYYY")</f>
        <v>Effective for usage on and after 06/01/2024</v>
      </c>
      <c r="B27" s="334"/>
      <c r="C27" s="18"/>
      <c r="E27" s="298" t="s">
        <v>186</v>
      </c>
      <c r="F27" s="101"/>
      <c r="G27" s="101"/>
      <c r="H27" s="101"/>
      <c r="I27" s="101"/>
      <c r="J27" s="101"/>
      <c r="K27" s="101"/>
      <c r="L27" s="61">
        <f>F15</f>
        <v>0</v>
      </c>
      <c r="M27" s="63" t="s">
        <v>7</v>
      </c>
      <c r="N27" s="178">
        <f>'Rate Update Sheet'!K14/100</f>
        <v>3.2169999999999998E-3</v>
      </c>
      <c r="O27" s="64"/>
      <c r="P27" s="181">
        <f t="shared" si="0"/>
        <v>0</v>
      </c>
      <c r="Q27" s="62"/>
      <c r="S27" s="18"/>
      <c r="T27" s="53"/>
      <c r="U27" s="339"/>
      <c r="V27" s="339"/>
      <c r="W27" s="339"/>
      <c r="X27" s="55"/>
      <c r="Y27" s="55"/>
      <c r="Z27" s="55"/>
      <c r="AA27" s="55"/>
      <c r="AB27" s="55"/>
      <c r="AC27" s="55"/>
      <c r="AD27" s="55"/>
      <c r="AE27" s="55"/>
      <c r="AF27" s="55"/>
      <c r="AG27" s="55"/>
      <c r="AH27" s="55"/>
      <c r="AI27" s="55"/>
      <c r="AJ27" s="55"/>
      <c r="AK27" s="55"/>
      <c r="AL27" s="55"/>
    </row>
    <row r="28" spans="1:38" ht="30" customHeight="1">
      <c r="A28" s="334" t="str">
        <f>"Effective for usage on and after "&amp;TEXT('Rate Update Sheet'!M18,"MM/DD/YYYY")</f>
        <v>Effective for usage on and after 05/01/2024</v>
      </c>
      <c r="B28" s="334"/>
      <c r="C28" s="18"/>
      <c r="E28" s="298" t="s">
        <v>187</v>
      </c>
      <c r="F28" s="101"/>
      <c r="G28" s="101"/>
      <c r="H28" s="101"/>
      <c r="I28" s="101"/>
      <c r="J28" s="101"/>
      <c r="K28" s="101"/>
      <c r="L28" s="61">
        <f>F15</f>
        <v>0</v>
      </c>
      <c r="M28" s="63" t="s">
        <v>7</v>
      </c>
      <c r="N28" s="178">
        <f>'Rate Update Sheet'!K18/100</f>
        <v>4.2400000000000001E-4</v>
      </c>
      <c r="O28" s="64"/>
      <c r="P28" s="181">
        <f t="shared" si="0"/>
        <v>0</v>
      </c>
      <c r="Q28" s="62"/>
      <c r="S28" s="18"/>
      <c r="T28" s="53"/>
      <c r="U28" s="339"/>
      <c r="V28" s="339"/>
      <c r="W28" s="339"/>
      <c r="X28" s="55"/>
      <c r="Y28" s="55"/>
      <c r="Z28" s="55"/>
      <c r="AA28" s="55"/>
      <c r="AB28" s="55"/>
      <c r="AC28" s="55"/>
      <c r="AD28" s="55"/>
      <c r="AE28" s="55"/>
      <c r="AF28" s="55"/>
      <c r="AG28" s="55"/>
      <c r="AH28" s="55"/>
      <c r="AI28" s="55"/>
      <c r="AJ28" s="55"/>
      <c r="AK28" s="55"/>
      <c r="AL28" s="55"/>
    </row>
    <row r="29" spans="1:38" ht="30" customHeight="1" thickBot="1">
      <c r="A29" s="334" t="str">
        <f>"Effective for usage on and after "&amp;TEXT('Rate Update Sheet'!M23,"MM/DD/YYYY")</f>
        <v>Effective for usage on and after 08/01/2024</v>
      </c>
      <c r="B29" s="334"/>
      <c r="C29" s="18"/>
      <c r="E29" s="298" t="s">
        <v>188</v>
      </c>
      <c r="F29" s="82"/>
      <c r="G29" s="82"/>
      <c r="H29" s="82"/>
      <c r="I29" s="82"/>
      <c r="J29" s="82"/>
      <c r="K29" s="82"/>
      <c r="L29" s="78">
        <f>F15</f>
        <v>0</v>
      </c>
      <c r="M29" s="175" t="s">
        <v>7</v>
      </c>
      <c r="N29" s="178">
        <f>'Rate Update Sheet'!K23/100</f>
        <v>4.1679999999999998E-3</v>
      </c>
      <c r="O29" s="50"/>
      <c r="P29" s="182">
        <f t="shared" si="0"/>
        <v>0</v>
      </c>
      <c r="Q29" s="62"/>
      <c r="S29" s="18"/>
      <c r="T29" s="53"/>
      <c r="U29" s="339"/>
      <c r="V29" s="339"/>
      <c r="W29" s="339"/>
      <c r="X29" s="55"/>
      <c r="Y29" s="55"/>
      <c r="Z29" s="55"/>
      <c r="AA29" s="55"/>
      <c r="AB29" s="55"/>
      <c r="AC29" s="55"/>
      <c r="AD29" s="55"/>
      <c r="AE29" s="55"/>
      <c r="AF29" s="55"/>
      <c r="AG29" s="55"/>
      <c r="AH29" s="55"/>
      <c r="AI29" s="55"/>
      <c r="AJ29" s="55"/>
      <c r="AK29" s="55"/>
      <c r="AL29" s="55"/>
    </row>
    <row r="30" spans="1:38" ht="16.8" thickTop="1" thickBot="1">
      <c r="A30" s="174"/>
      <c r="B30" s="174"/>
      <c r="C30" s="18"/>
      <c r="E30" s="342" t="s">
        <v>98</v>
      </c>
      <c r="F30" s="343"/>
      <c r="G30" s="343"/>
      <c r="H30" s="343"/>
      <c r="I30" s="343"/>
      <c r="J30" s="343"/>
      <c r="K30" s="343"/>
      <c r="L30" s="343"/>
      <c r="M30" s="343"/>
      <c r="N30" s="343"/>
      <c r="O30" s="343"/>
      <c r="P30" s="343"/>
      <c r="Q30" s="65">
        <f>SUM(P19:P29)</f>
        <v>0</v>
      </c>
      <c r="S30" s="18"/>
      <c r="T30" s="53"/>
      <c r="U30" s="339"/>
      <c r="V30" s="339"/>
      <c r="W30" s="339"/>
      <c r="X30" s="55"/>
      <c r="Y30" s="55"/>
      <c r="Z30" s="55"/>
      <c r="AA30" s="55"/>
      <c r="AB30" s="55"/>
      <c r="AC30" s="55"/>
      <c r="AD30" s="55"/>
      <c r="AE30" s="55"/>
      <c r="AF30" s="55"/>
      <c r="AG30" s="55"/>
      <c r="AH30" s="55"/>
      <c r="AI30" s="55"/>
      <c r="AJ30" s="55"/>
      <c r="AK30" s="55"/>
      <c r="AL30" s="55"/>
    </row>
    <row r="31" spans="1:38" ht="16.2" thickBot="1">
      <c r="A31" s="60"/>
      <c r="B31" s="60"/>
      <c r="C31" s="18"/>
      <c r="E31" s="66"/>
      <c r="F31" s="66"/>
      <c r="G31" s="66"/>
      <c r="H31" s="66"/>
      <c r="I31" s="66"/>
      <c r="J31" s="66"/>
      <c r="K31" s="66"/>
      <c r="L31" s="66"/>
      <c r="M31" s="66"/>
      <c r="N31" s="66"/>
      <c r="O31" s="66"/>
      <c r="P31" s="66"/>
      <c r="Q31" s="51"/>
      <c r="S31" s="18"/>
      <c r="T31" s="53"/>
      <c r="U31" s="67"/>
      <c r="V31" s="67"/>
      <c r="W31" s="67"/>
      <c r="X31" s="55"/>
      <c r="Y31" s="55"/>
      <c r="Z31" s="55"/>
      <c r="AA31" s="55"/>
      <c r="AB31" s="55"/>
      <c r="AC31" s="55"/>
      <c r="AD31" s="55"/>
      <c r="AE31" s="55"/>
      <c r="AF31" s="55"/>
      <c r="AG31" s="55"/>
      <c r="AH31" s="55"/>
      <c r="AI31" s="55"/>
      <c r="AJ31" s="55"/>
      <c r="AK31" s="55"/>
      <c r="AL31" s="55"/>
    </row>
    <row r="32" spans="1:38" ht="13.8" thickBot="1">
      <c r="A32" s="60"/>
      <c r="B32" s="60"/>
      <c r="C32" s="18"/>
      <c r="E32" s="68"/>
      <c r="F32" s="69"/>
      <c r="G32" s="69"/>
      <c r="H32" s="69"/>
      <c r="I32" s="69"/>
      <c r="J32" s="69"/>
      <c r="K32" s="69"/>
      <c r="L32" s="70" t="s">
        <v>0</v>
      </c>
      <c r="M32" s="70" t="s">
        <v>7</v>
      </c>
      <c r="N32" s="70" t="s">
        <v>25</v>
      </c>
      <c r="O32" s="70"/>
      <c r="P32" s="69" t="s">
        <v>6</v>
      </c>
      <c r="Q32" s="71" t="s">
        <v>5</v>
      </c>
      <c r="S32" s="18"/>
      <c r="T32" s="53"/>
      <c r="U32" s="67"/>
      <c r="V32" s="67"/>
      <c r="W32" s="67"/>
      <c r="X32" s="55"/>
      <c r="Y32" s="55"/>
      <c r="Z32" s="55"/>
      <c r="AA32" s="55"/>
      <c r="AB32" s="55"/>
      <c r="AC32" s="55"/>
      <c r="AD32" s="55"/>
      <c r="AE32" s="55"/>
      <c r="AF32" s="55"/>
      <c r="AG32" s="55"/>
      <c r="AH32" s="55"/>
      <c r="AI32" s="55"/>
      <c r="AJ32" s="55"/>
      <c r="AK32" s="55"/>
      <c r="AL32" s="55"/>
    </row>
    <row r="33" spans="1:51" ht="15.75" customHeight="1">
      <c r="B33" s="185"/>
      <c r="C33" s="18"/>
      <c r="E33" s="340" t="s">
        <v>17</v>
      </c>
      <c r="F33" s="341"/>
      <c r="G33" s="341"/>
      <c r="H33" s="341"/>
      <c r="I33" s="341"/>
      <c r="J33" s="341"/>
      <c r="K33" s="341"/>
      <c r="L33" s="341"/>
      <c r="M33" s="341"/>
      <c r="N33" s="341"/>
      <c r="O33" s="341"/>
      <c r="P33" s="341"/>
      <c r="Q33" s="77"/>
      <c r="S33" s="18"/>
      <c r="T33" s="53"/>
      <c r="U33" s="55"/>
      <c r="V33" s="55"/>
      <c r="W33" s="55"/>
      <c r="X33" s="55"/>
      <c r="Y33" s="55"/>
      <c r="Z33" s="55"/>
      <c r="AA33" s="55"/>
      <c r="AB33" s="55"/>
      <c r="AC33" s="55"/>
      <c r="AD33" s="55"/>
      <c r="AE33" s="55"/>
      <c r="AF33" s="55"/>
      <c r="AG33" s="55"/>
      <c r="AH33" s="55"/>
      <c r="AI33" s="55"/>
      <c r="AJ33" s="55"/>
      <c r="AK33" s="55"/>
      <c r="AL33" s="55"/>
    </row>
    <row r="34" spans="1:51" ht="30" customHeight="1">
      <c r="A34" s="325" t="str">
        <f>"Effective for usage on and after "&amp;TEXT('Rate Update Sheet'!G2,"MM/DD/YYYY")</f>
        <v>Effective for usage on and after 01/01/2025</v>
      </c>
      <c r="B34" s="325"/>
      <c r="C34" s="18"/>
      <c r="E34" s="301" t="s">
        <v>193</v>
      </c>
      <c r="F34" s="225"/>
      <c r="G34" s="225"/>
      <c r="H34" s="225"/>
      <c r="I34" s="225"/>
      <c r="J34" s="225"/>
      <c r="K34" s="225"/>
      <c r="L34" s="225"/>
      <c r="M34" s="58"/>
      <c r="N34" s="225"/>
      <c r="O34" s="58"/>
      <c r="P34" s="225"/>
      <c r="Q34" s="59"/>
      <c r="S34" s="18"/>
      <c r="T34" s="53"/>
      <c r="U34" s="55"/>
      <c r="V34" s="55"/>
      <c r="W34" s="55"/>
      <c r="X34" s="55"/>
      <c r="Y34" s="73"/>
      <c r="Z34" s="73"/>
      <c r="AA34" s="73"/>
      <c r="AB34" s="73"/>
      <c r="AC34" s="73"/>
      <c r="AD34" s="73"/>
      <c r="AE34" s="73"/>
      <c r="AF34" s="73"/>
      <c r="AG34" s="55"/>
      <c r="AH34" s="55"/>
      <c r="AI34" s="55"/>
      <c r="AJ34" s="55"/>
      <c r="AK34" s="55"/>
      <c r="AL34" s="55"/>
    </row>
    <row r="35" spans="1:51" ht="30" customHeight="1">
      <c r="A35" s="325"/>
      <c r="B35" s="325"/>
      <c r="C35" s="18"/>
      <c r="E35" s="305" t="s">
        <v>15</v>
      </c>
      <c r="F35" s="101"/>
      <c r="G35" s="101"/>
      <c r="H35" s="101"/>
      <c r="I35" s="101"/>
      <c r="J35" s="101"/>
      <c r="K35" s="101"/>
      <c r="L35" s="61">
        <f>VLOOKUP(Proration_Messages!$A$6,days,2)</f>
        <v>0</v>
      </c>
      <c r="M35" s="49" t="s">
        <v>7</v>
      </c>
      <c r="N35" s="178">
        <f>IF(AND('Rate Update Sheet'!$K$40=1),'Rate Update Sheet'!$F$20/100,IF(AND('Rate Update Sheet'!$K$40=0),'Rate Update Sheet'!K37,'Rate Update Sheet'!$F$24/100))</f>
        <v>0</v>
      </c>
      <c r="O35" s="50" t="s">
        <v>19</v>
      </c>
      <c r="P35" s="181">
        <f>ROUND(L35*N35,2)</f>
        <v>0</v>
      </c>
      <c r="Q35" s="62"/>
      <c r="S35" s="18"/>
      <c r="T35" s="53"/>
      <c r="U35" s="55"/>
      <c r="V35" s="55"/>
      <c r="W35" s="55"/>
      <c r="X35" s="55"/>
      <c r="Y35" s="73"/>
      <c r="Z35" s="73"/>
      <c r="AA35" s="73"/>
      <c r="AB35" s="73"/>
      <c r="AC35" s="73"/>
      <c r="AD35" s="73"/>
      <c r="AE35" s="73"/>
      <c r="AF35" s="73"/>
      <c r="AG35" s="55"/>
      <c r="AH35" s="55"/>
      <c r="AI35" s="55"/>
      <c r="AJ35" s="55"/>
      <c r="AK35" s="55"/>
      <c r="AL35" s="55"/>
    </row>
    <row r="36" spans="1:51" ht="30" customHeight="1">
      <c r="A36" s="325"/>
      <c r="B36" s="325"/>
      <c r="C36" s="18"/>
      <c r="E36" s="305" t="s">
        <v>16</v>
      </c>
      <c r="F36" s="101"/>
      <c r="G36" s="101"/>
      <c r="H36" s="101"/>
      <c r="I36" s="101"/>
      <c r="J36" s="101"/>
      <c r="K36" s="101"/>
      <c r="L36" s="61">
        <f>F15-L35</f>
        <v>0</v>
      </c>
      <c r="M36" s="49" t="s">
        <v>7</v>
      </c>
      <c r="N36" s="178">
        <f>IF(AND('Rate Update Sheet'!$K$40=1),'Rate Update Sheet'!$F$21/100,IF(AND('Rate Update Sheet'!$K$40=0),'Rate Update Sheet'!K37,'Rate Update Sheet'!$F$25/100))</f>
        <v>0</v>
      </c>
      <c r="O36" s="50" t="s">
        <v>19</v>
      </c>
      <c r="P36" s="181">
        <f>ROUND(L36*N36,2)</f>
        <v>0</v>
      </c>
      <c r="Q36" s="62"/>
      <c r="S36" s="18"/>
      <c r="T36" s="53"/>
      <c r="U36" s="55"/>
      <c r="V36" s="55"/>
      <c r="W36" s="55"/>
      <c r="X36" s="55"/>
      <c r="Y36" s="73"/>
      <c r="Z36" s="73"/>
      <c r="AA36" s="73"/>
      <c r="AB36" s="73"/>
      <c r="AC36" s="73"/>
      <c r="AD36" s="73"/>
      <c r="AE36" s="73"/>
      <c r="AF36" s="73"/>
      <c r="AG36" s="55"/>
      <c r="AH36" s="55"/>
      <c r="AI36" s="55"/>
      <c r="AJ36" s="55"/>
      <c r="AK36" s="55"/>
      <c r="AL36" s="55"/>
    </row>
    <row r="37" spans="1:51" ht="30" customHeight="1">
      <c r="B37" s="173"/>
      <c r="C37" s="18"/>
      <c r="E37" s="299" t="s">
        <v>194</v>
      </c>
      <c r="F37" s="101"/>
      <c r="G37" s="101"/>
      <c r="H37" s="101"/>
      <c r="I37" s="101"/>
      <c r="J37" s="101"/>
      <c r="K37" s="101"/>
      <c r="L37" s="75"/>
      <c r="M37" s="63"/>
      <c r="N37" s="178"/>
      <c r="O37" s="74"/>
      <c r="P37" s="102"/>
      <c r="Q37" s="62"/>
      <c r="S37" s="18"/>
      <c r="T37" s="53"/>
      <c r="U37" s="55"/>
      <c r="V37" s="55"/>
      <c r="W37" s="55"/>
      <c r="X37" s="55"/>
      <c r="Y37" s="73"/>
      <c r="Z37" s="73"/>
      <c r="AA37" s="73"/>
      <c r="AB37" s="73"/>
      <c r="AC37" s="73"/>
      <c r="AD37" s="73"/>
      <c r="AE37" s="73"/>
      <c r="AF37" s="73"/>
      <c r="AG37" s="55"/>
      <c r="AH37" s="55"/>
      <c r="AI37" s="55"/>
      <c r="AJ37" s="55"/>
      <c r="AK37" s="55"/>
      <c r="AL37" s="55"/>
    </row>
    <row r="38" spans="1:51" ht="30" customHeight="1">
      <c r="A38" s="325" t="str">
        <f>"Effective for usage on and after "&amp;TEXT('Rate Update Sheet'!M5,"MM/DD/YYYY")</f>
        <v>Effective for usage on and after 04/01/2025</v>
      </c>
      <c r="B38" s="325"/>
      <c r="C38" s="18"/>
      <c r="E38" s="298" t="s">
        <v>172</v>
      </c>
      <c r="F38" s="101"/>
      <c r="G38" s="101"/>
      <c r="H38" s="101"/>
      <c r="I38" s="101"/>
      <c r="J38" s="101"/>
      <c r="K38" s="101"/>
      <c r="L38" s="176">
        <f>F15</f>
        <v>0</v>
      </c>
      <c r="M38" s="175" t="s">
        <v>7</v>
      </c>
      <c r="N38" s="178">
        <f>'Rate Update Sheet'!$K$5/100</f>
        <v>0</v>
      </c>
      <c r="O38" s="50" t="s">
        <v>19</v>
      </c>
      <c r="P38" s="181">
        <f t="shared" ref="P38:P46" si="1">ROUND(L38*N38,2)</f>
        <v>0</v>
      </c>
      <c r="Q38" s="62"/>
      <c r="S38" s="18"/>
      <c r="T38" s="53"/>
      <c r="U38" s="55"/>
      <c r="V38" s="55"/>
    </row>
    <row r="39" spans="1:51" ht="30" customHeight="1">
      <c r="A39" s="325" t="str">
        <f>"Effective for usage on and after "&amp;TEXT('Rate Update Sheet'!M6,"MM/DD/YYYY")</f>
        <v>Effective for usage on and after 04/01/2025</v>
      </c>
      <c r="B39" s="325"/>
      <c r="C39" s="18"/>
      <c r="E39" s="298" t="s">
        <v>175</v>
      </c>
      <c r="F39" s="101"/>
      <c r="G39" s="101"/>
      <c r="H39" s="101"/>
      <c r="I39" s="101"/>
      <c r="J39" s="101"/>
      <c r="K39" s="101"/>
      <c r="L39" s="86">
        <f>F15</f>
        <v>0</v>
      </c>
      <c r="M39" s="49" t="s">
        <v>7</v>
      </c>
      <c r="N39" s="178">
        <f>'Rate Update Sheet'!$K$6/100</f>
        <v>0</v>
      </c>
      <c r="O39" s="50" t="s">
        <v>19</v>
      </c>
      <c r="P39" s="181">
        <f t="shared" si="1"/>
        <v>0</v>
      </c>
      <c r="Q39" s="62"/>
      <c r="S39" s="18"/>
      <c r="T39" s="53"/>
      <c r="U39" s="55"/>
      <c r="V39" s="55"/>
    </row>
    <row r="40" spans="1:51" ht="30" customHeight="1">
      <c r="A40" s="325" t="str">
        <f>"Effective for usage on and after "&amp;TEXT('Rate Update Sheet'!M12,"MM/DD/YYYY")</f>
        <v>Effective for usage on and after 11/01/2024</v>
      </c>
      <c r="B40" s="325"/>
      <c r="C40" s="18"/>
      <c r="E40" s="298" t="s">
        <v>173</v>
      </c>
      <c r="F40" s="101"/>
      <c r="G40" s="101"/>
      <c r="H40" s="101"/>
      <c r="I40" s="101"/>
      <c r="J40" s="101"/>
      <c r="K40" s="101"/>
      <c r="L40" s="86">
        <f>F15</f>
        <v>0</v>
      </c>
      <c r="M40" s="49" t="s">
        <v>7</v>
      </c>
      <c r="N40" s="178">
        <f>'Rate Update Sheet'!$K$12/100</f>
        <v>1.351E-3</v>
      </c>
      <c r="O40" s="50" t="s">
        <v>19</v>
      </c>
      <c r="P40" s="181">
        <f t="shared" si="1"/>
        <v>0</v>
      </c>
      <c r="Q40" s="62"/>
      <c r="S40" s="18"/>
      <c r="T40" s="53"/>
      <c r="U40" s="55"/>
      <c r="V40" s="55"/>
    </row>
    <row r="41" spans="1:51" ht="30" customHeight="1">
      <c r="A41" s="325" t="str">
        <f>"Effective for usage on and after "&amp;TEXT('Rate Update Sheet'!M13,"MM/DD/YYYY")</f>
        <v>Effective for usage on and after 04/01/2025</v>
      </c>
      <c r="B41" s="325"/>
      <c r="C41" s="18"/>
      <c r="E41" s="298" t="s">
        <v>171</v>
      </c>
      <c r="F41" s="101"/>
      <c r="G41" s="101"/>
      <c r="H41" s="101"/>
      <c r="I41" s="101"/>
      <c r="J41" s="101"/>
      <c r="K41" s="101"/>
      <c r="L41" s="86">
        <f>F15</f>
        <v>0</v>
      </c>
      <c r="M41" s="49" t="s">
        <v>7</v>
      </c>
      <c r="N41" s="178">
        <f>'Rate Update Sheet'!$K$13/100</f>
        <v>7.5639999999999995E-3</v>
      </c>
      <c r="O41" s="50" t="s">
        <v>19</v>
      </c>
      <c r="P41" s="181">
        <f t="shared" si="1"/>
        <v>0</v>
      </c>
      <c r="Q41" s="62"/>
      <c r="S41" s="18"/>
      <c r="T41" s="53"/>
      <c r="U41" s="55"/>
      <c r="V41" s="55"/>
    </row>
    <row r="42" spans="1:51" ht="30" customHeight="1">
      <c r="A42" s="325" t="str">
        <f>"Effective for usage on and after "&amp;TEXT('Rate Update Sheet'!M15,"MM/DD/YYYY")</f>
        <v>Effective for usage on and after 04/01/2025</v>
      </c>
      <c r="B42" s="325"/>
      <c r="C42" s="18"/>
      <c r="E42" s="298" t="s">
        <v>174</v>
      </c>
      <c r="F42" s="101"/>
      <c r="G42" s="101"/>
      <c r="H42" s="101"/>
      <c r="I42" s="101"/>
      <c r="J42" s="101"/>
      <c r="K42" s="101"/>
      <c r="L42" s="78">
        <f>F15</f>
        <v>0</v>
      </c>
      <c r="M42" s="175" t="s">
        <v>7</v>
      </c>
      <c r="N42" s="178">
        <f>'Rate Update Sheet'!$K$15/100</f>
        <v>0</v>
      </c>
      <c r="O42" s="50" t="s">
        <v>19</v>
      </c>
      <c r="P42" s="181">
        <f t="shared" si="1"/>
        <v>0</v>
      </c>
      <c r="Q42" s="62"/>
      <c r="S42" s="18"/>
      <c r="T42" s="53"/>
      <c r="U42" s="55"/>
      <c r="V42" s="55"/>
    </row>
    <row r="43" spans="1:51" ht="30" customHeight="1">
      <c r="A43" s="325" t="str">
        <f>"Effective for usage on and after "&amp;TEXT('Rate Update Sheet'!M21,"MM/DD/YYYY")</f>
        <v>Effective for usage on and after 09/01/2024</v>
      </c>
      <c r="B43" s="325"/>
      <c r="C43" s="18"/>
      <c r="E43" s="298" t="s">
        <v>176</v>
      </c>
      <c r="F43" s="101"/>
      <c r="G43" s="101"/>
      <c r="H43" s="101"/>
      <c r="I43" s="101"/>
      <c r="J43" s="101"/>
      <c r="K43" s="101"/>
      <c r="L43" s="176">
        <f>F15</f>
        <v>0</v>
      </c>
      <c r="M43" s="175" t="s">
        <v>7</v>
      </c>
      <c r="N43" s="178">
        <f>'Rate Update Sheet'!$K$21/100</f>
        <v>1.2870000000000002E-3</v>
      </c>
      <c r="O43" s="50" t="s">
        <v>19</v>
      </c>
      <c r="P43" s="181">
        <f t="shared" si="1"/>
        <v>0</v>
      </c>
      <c r="Q43" s="184"/>
      <c r="S43" s="18"/>
      <c r="T43" s="53"/>
      <c r="U43" s="55"/>
      <c r="V43" s="55"/>
    </row>
    <row r="44" spans="1:51" ht="30" customHeight="1">
      <c r="A44" s="325" t="str">
        <f>"Effective for usage on and after "&amp;TEXT('Rate Update Sheet'!M24,"MM/DD/YYYY")</f>
        <v>Effective for usage on and after 04/01/2025</v>
      </c>
      <c r="B44" s="325"/>
      <c r="C44" s="18"/>
      <c r="E44" s="298" t="s">
        <v>177</v>
      </c>
      <c r="F44" s="101"/>
      <c r="G44" s="101"/>
      <c r="H44" s="101"/>
      <c r="I44" s="101"/>
      <c r="J44" s="101"/>
      <c r="K44" s="101"/>
      <c r="L44" s="86">
        <f>F15</f>
        <v>0</v>
      </c>
      <c r="M44" s="49" t="s">
        <v>7</v>
      </c>
      <c r="N44" s="178">
        <f>'Rate Update Sheet'!$K$24/100</f>
        <v>0</v>
      </c>
      <c r="O44" s="50" t="s">
        <v>19</v>
      </c>
      <c r="P44" s="181">
        <f t="shared" si="1"/>
        <v>0</v>
      </c>
      <c r="Q44" s="184"/>
      <c r="S44" s="18"/>
      <c r="T44" s="53"/>
      <c r="U44" s="55"/>
      <c r="V44" s="55"/>
    </row>
    <row r="45" spans="1:51" ht="30" customHeight="1">
      <c r="A45" s="325" t="str">
        <f>"Effective for usage on and after "&amp;TEXT('Rate Update Sheet'!M25,"MM/DD/YYYY")</f>
        <v>Effective for usage on and after 04/01/2025</v>
      </c>
      <c r="B45" s="325"/>
      <c r="C45" s="18"/>
      <c r="E45" s="298" t="s">
        <v>178</v>
      </c>
      <c r="F45" s="101"/>
      <c r="G45" s="101"/>
      <c r="H45" s="101"/>
      <c r="I45" s="101"/>
      <c r="J45" s="101"/>
      <c r="K45" s="101"/>
      <c r="L45" s="78">
        <f>F15</f>
        <v>0</v>
      </c>
      <c r="M45" s="175" t="s">
        <v>7</v>
      </c>
      <c r="N45" s="178">
        <f>'Rate Update Sheet'!$K$25/100</f>
        <v>0</v>
      </c>
      <c r="O45" s="50" t="s">
        <v>19</v>
      </c>
      <c r="P45" s="181">
        <f t="shared" si="1"/>
        <v>0</v>
      </c>
      <c r="Q45" s="62"/>
      <c r="S45" s="18"/>
      <c r="T45" s="53"/>
      <c r="U45" s="55"/>
      <c r="V45" s="55"/>
    </row>
    <row r="46" spans="1:51" ht="30" customHeight="1">
      <c r="A46" s="325" t="str">
        <f>"Effective for usage on and after "&amp;TEXT('Rate Update Sheet'!M26,"MM/DD/YYYY")</f>
        <v>Effective for usage on and after 04/01/2025</v>
      </c>
      <c r="B46" s="325"/>
      <c r="C46" s="18"/>
      <c r="E46" s="298" t="s">
        <v>179</v>
      </c>
      <c r="F46" s="101"/>
      <c r="G46" s="101"/>
      <c r="H46" s="101"/>
      <c r="I46" s="101"/>
      <c r="J46" s="101"/>
      <c r="K46" s="101"/>
      <c r="L46" s="78">
        <f>F15</f>
        <v>0</v>
      </c>
      <c r="M46" s="175" t="s">
        <v>7</v>
      </c>
      <c r="N46" s="178">
        <f>'Rate Update Sheet'!$K$26/100</f>
        <v>0</v>
      </c>
      <c r="O46" s="50" t="s">
        <v>19</v>
      </c>
      <c r="P46" s="181">
        <f t="shared" si="1"/>
        <v>0</v>
      </c>
      <c r="Q46" s="62"/>
      <c r="S46" s="18"/>
      <c r="T46" s="53"/>
      <c r="U46" s="55"/>
      <c r="V46" s="55"/>
    </row>
    <row r="47" spans="1:51" ht="30" customHeight="1">
      <c r="A47" s="325" t="str">
        <f>"Effective for usage on and after "&amp;TEXT('Rate Update Sheet'!M10,"MM/DD/YYYY")</f>
        <v>Effective for usage on and after 12/01/2024</v>
      </c>
      <c r="B47" s="325"/>
      <c r="C47" s="18"/>
      <c r="E47" s="298" t="s">
        <v>180</v>
      </c>
      <c r="F47" s="101"/>
      <c r="G47" s="101"/>
      <c r="H47" s="101"/>
      <c r="I47" s="101"/>
      <c r="J47" s="101"/>
      <c r="K47" s="101"/>
      <c r="L47" s="78">
        <f>F15</f>
        <v>0</v>
      </c>
      <c r="M47" s="175" t="s">
        <v>7</v>
      </c>
      <c r="N47" s="178">
        <f>'Rate Update Sheet'!$K$10/100</f>
        <v>1.183E-3</v>
      </c>
      <c r="O47" s="50" t="s">
        <v>19</v>
      </c>
      <c r="P47" s="181">
        <f t="shared" ref="P47:P50" si="2">ROUND(L47*N47,2)</f>
        <v>0</v>
      </c>
      <c r="Q47" s="62"/>
      <c r="S47" s="18"/>
      <c r="T47" s="53"/>
      <c r="U47" s="55"/>
      <c r="V47" s="55"/>
      <c r="AM47" s="76"/>
      <c r="AN47" s="76"/>
      <c r="AO47" s="76"/>
      <c r="AP47" s="76"/>
      <c r="AQ47" s="76"/>
      <c r="AR47" s="76"/>
      <c r="AS47" s="76"/>
      <c r="AT47" s="76"/>
      <c r="AU47" s="76"/>
      <c r="AV47" s="76"/>
      <c r="AW47" s="76"/>
      <c r="AX47" s="76"/>
      <c r="AY47" s="76"/>
    </row>
    <row r="48" spans="1:51" ht="30" customHeight="1">
      <c r="A48" s="325" t="str">
        <f>"Effective for usage on and after "&amp;TEXT('Rate Update Sheet'!M11,"MM/DD/YYYY")</f>
        <v>Effective for usage on and after 05/01/2024</v>
      </c>
      <c r="B48" s="325"/>
      <c r="C48" s="18"/>
      <c r="E48" s="298" t="s">
        <v>181</v>
      </c>
      <c r="F48" s="101"/>
      <c r="G48" s="101"/>
      <c r="H48" s="101"/>
      <c r="I48" s="101"/>
      <c r="J48" s="101"/>
      <c r="K48" s="101"/>
      <c r="L48" s="78">
        <f>F15</f>
        <v>0</v>
      </c>
      <c r="M48" s="175" t="s">
        <v>7</v>
      </c>
      <c r="N48" s="178">
        <f>'Rate Update Sheet'!$K$11/100</f>
        <v>2.8839999999999998E-3</v>
      </c>
      <c r="O48" s="50" t="s">
        <v>19</v>
      </c>
      <c r="P48" s="181">
        <f t="shared" si="2"/>
        <v>0</v>
      </c>
      <c r="Q48" s="62"/>
      <c r="S48" s="18"/>
      <c r="T48" s="53"/>
      <c r="U48" s="55"/>
      <c r="V48" s="55"/>
      <c r="AM48" s="76"/>
      <c r="AN48" s="76"/>
      <c r="AO48" s="76"/>
      <c r="AP48" s="76"/>
      <c r="AQ48" s="76"/>
      <c r="AR48" s="76"/>
      <c r="AS48" s="76"/>
      <c r="AT48" s="76"/>
      <c r="AU48" s="76"/>
      <c r="AV48" s="76"/>
      <c r="AW48" s="76"/>
      <c r="AX48" s="76"/>
      <c r="AY48" s="76"/>
    </row>
    <row r="49" spans="1:51" ht="30" customHeight="1">
      <c r="A49" s="325" t="str">
        <f>"Effective for usage on and after "&amp;TEXT('Rate Update Sheet'!M16,"MM/DD/YYYY")</f>
        <v>Effective for usage on and after 09/01/2024</v>
      </c>
      <c r="B49" s="325"/>
      <c r="C49" s="18"/>
      <c r="E49" s="298" t="s">
        <v>182</v>
      </c>
      <c r="F49" s="101"/>
      <c r="G49" s="101"/>
      <c r="H49" s="101"/>
      <c r="I49" s="101"/>
      <c r="J49" s="101"/>
      <c r="K49" s="101"/>
      <c r="L49" s="78">
        <f>F15</f>
        <v>0</v>
      </c>
      <c r="M49" s="175" t="s">
        <v>7</v>
      </c>
      <c r="N49" s="178">
        <f>'Rate Update Sheet'!$K$16/100</f>
        <v>8.6309999999999998E-3</v>
      </c>
      <c r="O49" s="50" t="s">
        <v>19</v>
      </c>
      <c r="P49" s="181">
        <f t="shared" si="2"/>
        <v>0</v>
      </c>
      <c r="Q49" s="62"/>
      <c r="S49" s="18"/>
      <c r="T49" s="53"/>
      <c r="U49" s="55"/>
      <c r="V49" s="55"/>
      <c r="AM49" s="76"/>
      <c r="AN49" s="76"/>
      <c r="AO49" s="76"/>
      <c r="AP49" s="76"/>
      <c r="AQ49" s="76"/>
      <c r="AR49" s="76"/>
      <c r="AS49" s="76"/>
      <c r="AT49" s="76"/>
      <c r="AU49" s="76"/>
      <c r="AV49" s="76"/>
      <c r="AW49" s="76"/>
      <c r="AX49" s="76"/>
      <c r="AY49" s="76"/>
    </row>
    <row r="50" spans="1:51" ht="30" customHeight="1">
      <c r="A50" s="325" t="str">
        <f>"Effective for usage on and after "&amp;TEXT('Rate Update Sheet'!M20,"MM/DD/YYYY")</f>
        <v>Effective for usage on and after 09/01/2024</v>
      </c>
      <c r="B50" s="325"/>
      <c r="C50" s="18"/>
      <c r="E50" s="298" t="s">
        <v>183</v>
      </c>
      <c r="F50" s="101"/>
      <c r="G50" s="101"/>
      <c r="H50" s="101"/>
      <c r="I50" s="101"/>
      <c r="J50" s="101"/>
      <c r="K50" s="101"/>
      <c r="L50" s="78">
        <f>F15</f>
        <v>0</v>
      </c>
      <c r="M50" s="175" t="s">
        <v>7</v>
      </c>
      <c r="N50" s="178">
        <f>'Rate Update Sheet'!$K$20/100</f>
        <v>4.6889999999999996E-3</v>
      </c>
      <c r="O50" s="50" t="s">
        <v>19</v>
      </c>
      <c r="P50" s="226">
        <f t="shared" si="2"/>
        <v>0</v>
      </c>
      <c r="Q50" s="62"/>
      <c r="S50" s="18"/>
      <c r="T50" s="53"/>
      <c r="U50" s="55"/>
      <c r="V50" s="55"/>
      <c r="AM50" s="76"/>
      <c r="AN50" s="76"/>
      <c r="AO50" s="76"/>
      <c r="AP50" s="76"/>
      <c r="AQ50" s="76"/>
      <c r="AR50" s="76"/>
      <c r="AS50" s="76"/>
      <c r="AT50" s="76"/>
      <c r="AU50" s="76"/>
      <c r="AV50" s="76"/>
      <c r="AW50" s="76"/>
      <c r="AX50" s="76"/>
      <c r="AY50" s="76"/>
    </row>
    <row r="51" spans="1:51" ht="15.6">
      <c r="A51" s="325"/>
      <c r="B51" s="325"/>
      <c r="C51" s="18"/>
      <c r="E51" s="327" t="s">
        <v>3</v>
      </c>
      <c r="F51" s="328"/>
      <c r="G51" s="328"/>
      <c r="H51" s="328"/>
      <c r="I51" s="328"/>
      <c r="J51" s="328"/>
      <c r="K51" s="328"/>
      <c r="L51" s="328"/>
      <c r="M51" s="328"/>
      <c r="N51" s="328"/>
      <c r="O51" s="328"/>
      <c r="P51" s="329"/>
      <c r="Q51" s="228">
        <f>SUM(P35:P50)</f>
        <v>0</v>
      </c>
      <c r="S51" s="18"/>
      <c r="T51" s="53"/>
      <c r="U51" s="55"/>
      <c r="V51" s="55"/>
      <c r="W51" s="55"/>
      <c r="X51" s="55"/>
      <c r="Y51" s="73"/>
      <c r="Z51" s="73"/>
      <c r="AA51" s="73"/>
      <c r="AB51" s="73"/>
      <c r="AC51" s="73"/>
      <c r="AD51" s="73"/>
      <c r="AE51" s="73"/>
      <c r="AF51" s="73"/>
      <c r="AG51" s="55"/>
      <c r="AH51" s="55"/>
      <c r="AI51" s="55"/>
      <c r="AJ51" s="55"/>
      <c r="AK51" s="55"/>
      <c r="AL51" s="55"/>
      <c r="AM51" s="76"/>
      <c r="AN51" s="76"/>
      <c r="AO51" s="76"/>
      <c r="AP51" s="76"/>
      <c r="AQ51" s="76"/>
      <c r="AR51" s="76"/>
      <c r="AS51" s="76"/>
      <c r="AT51" s="76"/>
      <c r="AU51" s="76"/>
      <c r="AV51" s="76"/>
      <c r="AW51" s="76"/>
      <c r="AX51" s="76"/>
      <c r="AY51" s="76"/>
    </row>
    <row r="52" spans="1:51" ht="30" customHeight="1">
      <c r="A52" s="185"/>
      <c r="B52" s="185"/>
      <c r="C52" s="18"/>
      <c r="E52" s="302" t="s">
        <v>195</v>
      </c>
      <c r="F52" s="101"/>
      <c r="G52" s="101"/>
      <c r="H52" s="101"/>
      <c r="I52" s="101"/>
      <c r="J52" s="101"/>
      <c r="K52" s="101"/>
      <c r="L52" s="16"/>
      <c r="M52" s="48"/>
      <c r="N52" s="16"/>
      <c r="O52" s="48"/>
      <c r="P52" s="16"/>
      <c r="Q52" s="72"/>
      <c r="S52" s="18"/>
      <c r="T52" s="53"/>
      <c r="U52" s="55"/>
      <c r="V52" s="55"/>
      <c r="W52" s="55"/>
      <c r="X52" s="55"/>
      <c r="Y52" s="55"/>
      <c r="Z52" s="55"/>
      <c r="AA52" s="55"/>
      <c r="AB52" s="55"/>
      <c r="AC52" s="55"/>
      <c r="AD52" s="55"/>
      <c r="AE52" s="55"/>
      <c r="AF52" s="55"/>
      <c r="AG52" s="55"/>
      <c r="AH52" s="55"/>
      <c r="AI52" s="55"/>
      <c r="AJ52" s="55"/>
      <c r="AK52" s="55"/>
      <c r="AL52" s="55"/>
      <c r="AM52" s="76"/>
      <c r="AN52" s="76"/>
      <c r="AO52" s="76"/>
      <c r="AP52" s="76"/>
      <c r="AQ52" s="76"/>
      <c r="AR52" s="76"/>
      <c r="AS52" s="76"/>
      <c r="AT52" s="76"/>
      <c r="AU52" s="76"/>
      <c r="AV52" s="76"/>
      <c r="AW52" s="76"/>
      <c r="AX52" s="76"/>
      <c r="AY52" s="76"/>
    </row>
    <row r="53" spans="1:51" ht="30" customHeight="1">
      <c r="A53" s="325" t="str">
        <f>"Effective for usage on and after "&amp;TEXT('Rate Update Sheet'!G2,"MM/DD/YYYY")</f>
        <v>Effective for usage on and after 01/01/2025</v>
      </c>
      <c r="B53" s="325"/>
      <c r="C53" s="18"/>
      <c r="E53" s="298" t="s">
        <v>196</v>
      </c>
      <c r="F53" s="101"/>
      <c r="G53" s="101"/>
      <c r="H53" s="101"/>
      <c r="I53" s="101"/>
      <c r="J53" s="101"/>
      <c r="K53" s="101"/>
      <c r="L53" s="78">
        <f>F15</f>
        <v>0</v>
      </c>
      <c r="M53" s="49" t="s">
        <v>7</v>
      </c>
      <c r="N53" s="178">
        <f>'Rate Update Sheet'!$F$28/100</f>
        <v>9.7000000000000003E-3</v>
      </c>
      <c r="O53" s="50" t="s">
        <v>19</v>
      </c>
      <c r="P53" s="181">
        <f>ROUND(L53*N53,2)</f>
        <v>0</v>
      </c>
      <c r="Q53" s="72"/>
      <c r="S53" s="18"/>
      <c r="T53" s="53"/>
      <c r="U53" s="55"/>
      <c r="V53" s="55"/>
      <c r="W53" s="55"/>
      <c r="X53" s="55"/>
      <c r="Y53" s="73"/>
      <c r="Z53" s="73"/>
      <c r="AA53" s="73"/>
      <c r="AB53" s="73"/>
      <c r="AC53" s="73"/>
      <c r="AD53" s="73"/>
      <c r="AE53" s="73"/>
      <c r="AF53" s="73"/>
      <c r="AG53" s="55"/>
      <c r="AH53" s="55"/>
      <c r="AI53" s="55"/>
      <c r="AJ53" s="55"/>
      <c r="AK53" s="55"/>
      <c r="AL53" s="55"/>
    </row>
    <row r="54" spans="1:51" ht="30" customHeight="1">
      <c r="A54" s="325" t="str">
        <f>"Effective for usage on and after "&amp;TEXT('Rate Update Sheet'!M22,"MM/DD/YYYY")</f>
        <v>Effective for usage on and after 09/01/2024</v>
      </c>
      <c r="B54" s="325"/>
      <c r="C54" s="18"/>
      <c r="E54" s="298" t="s">
        <v>197</v>
      </c>
      <c r="F54" s="82"/>
      <c r="G54" s="82"/>
      <c r="H54" s="82"/>
      <c r="I54" s="82"/>
      <c r="J54" s="82"/>
      <c r="K54" s="82"/>
      <c r="L54" s="78">
        <f>F15</f>
        <v>0</v>
      </c>
      <c r="M54" s="175" t="s">
        <v>7</v>
      </c>
      <c r="N54" s="178">
        <f>'Rate Update Sheet'!$K$22/100</f>
        <v>9.6869999999999994E-3</v>
      </c>
      <c r="O54" s="50" t="s">
        <v>19</v>
      </c>
      <c r="P54" s="226">
        <f>ROUND(L54*N54,2)</f>
        <v>0</v>
      </c>
      <c r="Q54" s="62"/>
      <c r="S54" s="18"/>
      <c r="T54" s="53"/>
      <c r="U54" s="55"/>
      <c r="V54" s="55"/>
      <c r="W54" s="55"/>
      <c r="X54" s="55"/>
      <c r="Y54" s="55"/>
      <c r="Z54" s="55"/>
      <c r="AA54" s="55"/>
      <c r="AB54" s="55"/>
      <c r="AC54" s="55"/>
      <c r="AD54" s="55"/>
      <c r="AE54" s="55"/>
      <c r="AF54" s="55"/>
      <c r="AG54" s="55"/>
      <c r="AH54" s="55"/>
      <c r="AI54" s="55"/>
      <c r="AJ54" s="55"/>
      <c r="AK54" s="55"/>
      <c r="AL54" s="76"/>
      <c r="AM54" s="76"/>
      <c r="AN54" s="76"/>
      <c r="AO54" s="76"/>
      <c r="AP54" s="76"/>
      <c r="AQ54" s="76"/>
      <c r="AR54" s="76"/>
      <c r="AS54" s="76"/>
      <c r="AT54" s="76"/>
      <c r="AU54" s="76"/>
      <c r="AV54" s="76"/>
      <c r="AW54" s="76"/>
      <c r="AX54" s="76"/>
      <c r="AY54" s="76"/>
    </row>
    <row r="55" spans="1:51" ht="15.6">
      <c r="A55" s="185"/>
      <c r="B55" s="185"/>
      <c r="C55" s="18"/>
      <c r="E55" s="327" t="s">
        <v>4</v>
      </c>
      <c r="F55" s="328"/>
      <c r="G55" s="328"/>
      <c r="H55" s="328"/>
      <c r="I55" s="328"/>
      <c r="J55" s="328"/>
      <c r="K55" s="328"/>
      <c r="L55" s="328"/>
      <c r="M55" s="328"/>
      <c r="N55" s="328" t="s">
        <v>4</v>
      </c>
      <c r="O55" s="328"/>
      <c r="P55" s="329"/>
      <c r="Q55" s="228">
        <f>SUM(P53:P54)</f>
        <v>0</v>
      </c>
      <c r="S55" s="18"/>
      <c r="T55" s="53"/>
      <c r="U55" s="55"/>
      <c r="V55" s="55"/>
      <c r="W55" s="55"/>
      <c r="X55" s="55"/>
      <c r="Y55" s="55"/>
      <c r="Z55" s="55"/>
      <c r="AA55" s="55"/>
      <c r="AB55" s="55"/>
      <c r="AC55" s="55"/>
      <c r="AD55" s="55"/>
      <c r="AE55" s="55"/>
      <c r="AF55" s="55"/>
      <c r="AG55" s="55"/>
      <c r="AH55" s="55"/>
      <c r="AI55" s="55"/>
      <c r="AJ55" s="55"/>
      <c r="AK55" s="55"/>
      <c r="AL55" s="76"/>
      <c r="AM55" s="76"/>
      <c r="AN55" s="76"/>
      <c r="AO55" s="76"/>
      <c r="AP55" s="76"/>
      <c r="AQ55" s="76"/>
      <c r="AR55" s="76"/>
      <c r="AS55" s="76"/>
      <c r="AT55" s="76"/>
      <c r="AU55" s="76"/>
      <c r="AV55" s="76"/>
      <c r="AW55" s="76"/>
      <c r="AX55" s="76"/>
      <c r="AY55" s="76"/>
    </row>
    <row r="56" spans="1:51" ht="30" customHeight="1">
      <c r="B56" s="241"/>
      <c r="C56" s="18"/>
      <c r="E56" s="302" t="s">
        <v>198</v>
      </c>
      <c r="F56" s="82"/>
      <c r="G56" s="82"/>
      <c r="H56" s="82"/>
      <c r="I56" s="82"/>
      <c r="J56" s="82"/>
      <c r="K56" s="82"/>
      <c r="L56" s="82"/>
      <c r="M56" s="177"/>
      <c r="N56" s="82"/>
      <c r="O56" s="177"/>
      <c r="P56" s="82"/>
      <c r="Q56" s="59"/>
      <c r="S56" s="18"/>
      <c r="T56" s="53"/>
      <c r="U56" s="338"/>
      <c r="V56" s="338"/>
      <c r="W56" s="338"/>
      <c r="Y56" s="55"/>
      <c r="Z56" s="55"/>
      <c r="AA56" s="55"/>
      <c r="AB56" s="55"/>
      <c r="AC56" s="55"/>
      <c r="AD56" s="55"/>
      <c r="AE56" s="55"/>
      <c r="AF56" s="55"/>
      <c r="AG56" s="55"/>
      <c r="AH56" s="55"/>
      <c r="AI56" s="55"/>
      <c r="AJ56" s="55"/>
      <c r="AK56" s="55"/>
      <c r="AL56" s="76"/>
      <c r="AM56" s="76"/>
      <c r="AN56" s="76"/>
      <c r="AO56" s="76"/>
      <c r="AP56" s="76"/>
      <c r="AQ56" s="76"/>
      <c r="AR56" s="76"/>
      <c r="AS56" s="76"/>
      <c r="AT56" s="76"/>
      <c r="AU56" s="76"/>
      <c r="AV56" s="76"/>
      <c r="AW56" s="76"/>
      <c r="AX56" s="76"/>
      <c r="AY56" s="76"/>
    </row>
    <row r="57" spans="1:51" ht="30" customHeight="1">
      <c r="A57" s="349" t="str">
        <f>"Effective for usage on and after "&amp;TEXT('Rate Update Sheet'!M4,"MM/DD/YYYY")</f>
        <v>Effective for usage on and after 07/01/2024</v>
      </c>
      <c r="B57" s="349"/>
      <c r="C57" s="18"/>
      <c r="E57" s="298" t="s">
        <v>199</v>
      </c>
      <c r="F57" s="82"/>
      <c r="G57" s="82"/>
      <c r="H57" s="82"/>
      <c r="I57" s="82"/>
      <c r="J57" s="82"/>
      <c r="K57" s="82"/>
      <c r="L57" s="78">
        <f>F15</f>
        <v>0</v>
      </c>
      <c r="M57" s="175" t="s">
        <v>7</v>
      </c>
      <c r="N57" s="178">
        <f>'Rate Update Sheet'!$K$4/100</f>
        <v>2.0735E-2</v>
      </c>
      <c r="O57" s="50" t="s">
        <v>19</v>
      </c>
      <c r="P57" s="226">
        <f>ROUND(L57*N57,2)</f>
        <v>0</v>
      </c>
      <c r="Q57" s="62"/>
      <c r="S57" s="18"/>
      <c r="T57" s="53"/>
      <c r="U57" s="338"/>
      <c r="V57" s="338"/>
      <c r="W57" s="338"/>
      <c r="Y57" s="55"/>
      <c r="Z57" s="55"/>
      <c r="AA57" s="55"/>
      <c r="AB57" s="55"/>
      <c r="AC57" s="55"/>
      <c r="AD57" s="55"/>
      <c r="AE57" s="55"/>
      <c r="AF57" s="55"/>
      <c r="AG57" s="55"/>
      <c r="AH57" s="55"/>
      <c r="AI57" s="55"/>
      <c r="AJ57" s="55"/>
      <c r="AK57" s="55"/>
      <c r="AL57" s="76"/>
      <c r="AM57" s="76"/>
      <c r="AN57" s="76"/>
      <c r="AO57" s="76"/>
      <c r="AP57" s="76"/>
      <c r="AQ57" s="76"/>
      <c r="AR57" s="76"/>
      <c r="AS57" s="76"/>
      <c r="AT57" s="76"/>
      <c r="AU57" s="76"/>
      <c r="AV57" s="76"/>
      <c r="AW57" s="76"/>
      <c r="AX57" s="76"/>
      <c r="AY57" s="76"/>
    </row>
    <row r="58" spans="1:51" ht="16.2" thickBot="1">
      <c r="A58" s="105"/>
      <c r="B58" s="105"/>
      <c r="C58" s="18"/>
      <c r="E58" s="229"/>
      <c r="F58" s="239"/>
      <c r="G58" s="239"/>
      <c r="H58" s="239"/>
      <c r="I58" s="239"/>
      <c r="J58" s="239"/>
      <c r="K58" s="239"/>
      <c r="L58" s="239"/>
      <c r="M58" s="239"/>
      <c r="N58" s="239"/>
      <c r="O58" s="239"/>
      <c r="P58" s="231" t="s">
        <v>2</v>
      </c>
      <c r="Q58" s="232">
        <f>SUM(P57)</f>
        <v>0</v>
      </c>
      <c r="S58" s="18"/>
      <c r="T58" s="53"/>
      <c r="U58" s="67"/>
      <c r="V58" s="67"/>
      <c r="W58" s="67"/>
      <c r="Y58" s="55"/>
      <c r="Z58" s="55"/>
      <c r="AA58" s="55"/>
      <c r="AB58" s="55"/>
      <c r="AC58" s="55"/>
      <c r="AD58" s="55"/>
      <c r="AE58" s="55"/>
      <c r="AF58" s="55"/>
      <c r="AG58" s="55"/>
      <c r="AH58" s="55"/>
      <c r="AI58" s="55"/>
      <c r="AJ58" s="55"/>
      <c r="AK58" s="55"/>
      <c r="AL58" s="76"/>
      <c r="AM58" s="76"/>
      <c r="AN58" s="76"/>
      <c r="AO58" s="76"/>
      <c r="AP58" s="76"/>
      <c r="AQ58" s="76"/>
      <c r="AR58" s="76"/>
      <c r="AS58" s="76"/>
      <c r="AT58" s="76"/>
      <c r="AU58" s="76"/>
      <c r="AV58" s="76"/>
      <c r="AW58" s="76"/>
      <c r="AX58" s="76"/>
      <c r="AY58" s="76"/>
    </row>
    <row r="59" spans="1:51" ht="16.8" thickTop="1" thickBot="1">
      <c r="A59" s="105"/>
      <c r="B59" s="105"/>
      <c r="C59" s="18"/>
      <c r="E59" s="233"/>
      <c r="F59" s="234"/>
      <c r="G59" s="234"/>
      <c r="H59" s="234"/>
      <c r="I59" s="234"/>
      <c r="J59" s="234"/>
      <c r="K59" s="234"/>
      <c r="L59" s="235"/>
      <c r="M59" s="236"/>
      <c r="N59" s="220"/>
      <c r="O59" s="220"/>
      <c r="P59" s="237" t="s">
        <v>114</v>
      </c>
      <c r="Q59" s="238">
        <f>SUM(Q51:Q58)</f>
        <v>0</v>
      </c>
      <c r="S59" s="18"/>
      <c r="T59" s="53"/>
      <c r="U59" s="67"/>
      <c r="V59" s="67"/>
      <c r="W59" s="67"/>
      <c r="Y59" s="55"/>
      <c r="Z59" s="55"/>
      <c r="AA59" s="55"/>
      <c r="AB59" s="55"/>
      <c r="AC59" s="55"/>
      <c r="AD59" s="55"/>
      <c r="AE59" s="55"/>
      <c r="AF59" s="55"/>
      <c r="AG59" s="55"/>
      <c r="AH59" s="55"/>
      <c r="AI59" s="55"/>
      <c r="AJ59" s="55"/>
      <c r="AK59" s="55"/>
      <c r="AL59" s="76"/>
      <c r="AM59" s="76"/>
      <c r="AN59" s="76"/>
      <c r="AO59" s="76"/>
      <c r="AP59" s="76"/>
      <c r="AQ59" s="76"/>
      <c r="AR59" s="76"/>
      <c r="AS59" s="76"/>
      <c r="AT59" s="76"/>
      <c r="AU59" s="76"/>
      <c r="AV59" s="76"/>
      <c r="AW59" s="76"/>
      <c r="AX59" s="76"/>
      <c r="AY59" s="76"/>
    </row>
    <row r="60" spans="1:51" ht="16.2" thickBot="1">
      <c r="A60" s="105"/>
      <c r="B60" s="105"/>
      <c r="C60" s="18"/>
      <c r="E60" s="81"/>
      <c r="F60" s="82"/>
      <c r="G60" s="82"/>
      <c r="H60" s="82"/>
      <c r="I60" s="82"/>
      <c r="J60" s="82"/>
      <c r="K60" s="82"/>
      <c r="L60" s="78"/>
      <c r="M60" s="79"/>
      <c r="N60" s="50"/>
      <c r="O60" s="50"/>
      <c r="P60" s="66"/>
      <c r="Q60" s="80"/>
      <c r="S60" s="18"/>
      <c r="T60" s="53"/>
      <c r="U60" s="85"/>
      <c r="V60" s="85"/>
      <c r="W60" s="85"/>
      <c r="Y60" s="55"/>
      <c r="Z60" s="55"/>
      <c r="AA60" s="55"/>
      <c r="AB60" s="55"/>
      <c r="AC60" s="55"/>
      <c r="AD60" s="55"/>
      <c r="AE60" s="55"/>
      <c r="AF60" s="55"/>
      <c r="AG60" s="55"/>
      <c r="AH60" s="55"/>
      <c r="AI60" s="55"/>
      <c r="AJ60" s="55"/>
      <c r="AK60" s="55"/>
      <c r="AL60" s="76"/>
      <c r="AM60" s="76"/>
      <c r="AN60" s="76"/>
      <c r="AO60" s="76"/>
      <c r="AP60" s="76"/>
      <c r="AQ60" s="76"/>
      <c r="AR60" s="76"/>
      <c r="AS60" s="76"/>
      <c r="AT60" s="76"/>
      <c r="AU60" s="76"/>
      <c r="AV60" s="76"/>
      <c r="AW60" s="76"/>
      <c r="AX60" s="76"/>
      <c r="AY60" s="76"/>
    </row>
    <row r="61" spans="1:51" ht="13.8" thickBot="1">
      <c r="A61" s="105"/>
      <c r="B61" s="105"/>
      <c r="C61" s="18"/>
      <c r="E61" s="68"/>
      <c r="F61" s="69"/>
      <c r="G61" s="69"/>
      <c r="H61" s="69"/>
      <c r="I61" s="69"/>
      <c r="J61" s="69"/>
      <c r="K61" s="69"/>
      <c r="L61" s="70" t="s">
        <v>0</v>
      </c>
      <c r="M61" s="70" t="s">
        <v>7</v>
      </c>
      <c r="N61" s="70" t="s">
        <v>25</v>
      </c>
      <c r="O61" s="70"/>
      <c r="P61" s="69" t="s">
        <v>6</v>
      </c>
      <c r="Q61" s="71" t="s">
        <v>5</v>
      </c>
      <c r="S61" s="18"/>
      <c r="T61" s="53"/>
      <c r="U61" s="85"/>
      <c r="V61" s="85"/>
      <c r="W61" s="85"/>
      <c r="Y61" s="55"/>
      <c r="Z61" s="55"/>
      <c r="AA61" s="55"/>
      <c r="AB61" s="55"/>
      <c r="AC61" s="55"/>
      <c r="AD61" s="55"/>
      <c r="AE61" s="55"/>
      <c r="AF61" s="55"/>
      <c r="AG61" s="55"/>
      <c r="AH61" s="55"/>
      <c r="AI61" s="55"/>
      <c r="AJ61" s="55"/>
      <c r="AK61" s="55"/>
      <c r="AL61" s="76"/>
      <c r="AM61" s="76"/>
      <c r="AN61" s="76"/>
      <c r="AO61" s="76"/>
      <c r="AP61" s="76"/>
      <c r="AQ61" s="76"/>
      <c r="AR61" s="76"/>
      <c r="AS61" s="76"/>
      <c r="AT61" s="76"/>
      <c r="AU61" s="76"/>
      <c r="AV61" s="76"/>
      <c r="AW61" s="76"/>
      <c r="AX61" s="76"/>
      <c r="AY61" s="76"/>
    </row>
    <row r="62" spans="1:51" ht="15.6">
      <c r="A62" s="105"/>
      <c r="B62" s="105"/>
      <c r="C62" s="18"/>
      <c r="E62" s="344" t="s">
        <v>115</v>
      </c>
      <c r="F62" s="345"/>
      <c r="G62" s="345"/>
      <c r="H62" s="345"/>
      <c r="I62" s="345"/>
      <c r="J62" s="345"/>
      <c r="K62" s="345"/>
      <c r="L62" s="345"/>
      <c r="M62" s="345"/>
      <c r="N62" s="345"/>
      <c r="O62" s="345"/>
      <c r="P62" s="346"/>
      <c r="Q62" s="227"/>
      <c r="S62" s="18"/>
      <c r="T62" s="53"/>
      <c r="U62" s="85"/>
      <c r="V62" s="85"/>
      <c r="W62" s="85"/>
      <c r="Y62" s="55"/>
      <c r="Z62" s="55"/>
      <c r="AA62" s="55"/>
      <c r="AB62" s="55"/>
      <c r="AC62" s="55"/>
      <c r="AD62" s="55"/>
      <c r="AE62" s="55"/>
      <c r="AF62" s="55"/>
      <c r="AG62" s="55"/>
      <c r="AH62" s="55"/>
      <c r="AI62" s="55"/>
      <c r="AJ62" s="55"/>
      <c r="AK62" s="55"/>
      <c r="AL62" s="76"/>
      <c r="AM62" s="76"/>
      <c r="AN62" s="76"/>
      <c r="AO62" s="76"/>
      <c r="AP62" s="76"/>
      <c r="AQ62" s="76"/>
      <c r="AR62" s="76"/>
      <c r="AS62" s="76"/>
      <c r="AT62" s="76"/>
      <c r="AU62" s="76"/>
      <c r="AV62" s="76"/>
      <c r="AW62" s="76"/>
      <c r="AX62" s="76"/>
      <c r="AY62" s="76"/>
    </row>
    <row r="63" spans="1:51" ht="30" customHeight="1">
      <c r="A63" s="334" t="str">
        <f>"Effective for usage on and after "&amp;TEXT('Rate Update Sheet'!M3,"MM/DD/YYYY")</f>
        <v>Effective for usage on and after 02/01/2025</v>
      </c>
      <c r="B63" s="334"/>
      <c r="C63" s="18"/>
      <c r="E63" s="302" t="s">
        <v>200</v>
      </c>
      <c r="F63" s="82"/>
      <c r="G63" s="82"/>
      <c r="H63" s="82"/>
      <c r="I63" s="82"/>
      <c r="J63" s="82"/>
      <c r="K63" s="82"/>
      <c r="L63" s="78">
        <f>F15</f>
        <v>0</v>
      </c>
      <c r="M63" s="175" t="s">
        <v>7</v>
      </c>
      <c r="N63" s="178">
        <f>'Rate Update Sheet'!$K$3/100</f>
        <v>3.4489999999999998E-3</v>
      </c>
      <c r="O63" s="50" t="s">
        <v>19</v>
      </c>
      <c r="P63" s="226">
        <f>ROUND(L63*N63,2)</f>
        <v>0</v>
      </c>
      <c r="Q63" s="84"/>
      <c r="S63" s="18"/>
      <c r="T63" s="53"/>
      <c r="U63" s="85"/>
      <c r="V63" s="85"/>
      <c r="W63" s="85"/>
      <c r="Y63" s="55"/>
      <c r="Z63" s="55"/>
      <c r="AA63" s="55"/>
      <c r="AB63" s="55"/>
      <c r="AC63" s="55"/>
      <c r="AD63" s="55"/>
      <c r="AE63" s="55"/>
      <c r="AF63" s="55"/>
      <c r="AG63" s="55"/>
      <c r="AH63" s="55"/>
      <c r="AI63" s="55"/>
      <c r="AJ63" s="55"/>
      <c r="AK63" s="55"/>
      <c r="AL63" s="76"/>
      <c r="AM63" s="76"/>
      <c r="AN63" s="76"/>
      <c r="AO63" s="76"/>
      <c r="AP63" s="76"/>
      <c r="AQ63" s="76"/>
      <c r="AR63" s="76"/>
      <c r="AS63" s="76"/>
      <c r="AT63" s="76"/>
      <c r="AU63" s="76"/>
      <c r="AV63" s="76"/>
      <c r="AW63" s="76"/>
      <c r="AX63" s="76"/>
      <c r="AY63" s="76"/>
    </row>
    <row r="64" spans="1:51" ht="15.6">
      <c r="A64" s="105"/>
      <c r="B64" s="105"/>
      <c r="C64" s="18"/>
      <c r="E64" s="327" t="s">
        <v>111</v>
      </c>
      <c r="F64" s="331"/>
      <c r="G64" s="331"/>
      <c r="H64" s="331"/>
      <c r="I64" s="331"/>
      <c r="J64" s="331"/>
      <c r="K64" s="331"/>
      <c r="L64" s="331"/>
      <c r="M64" s="331"/>
      <c r="N64" s="331"/>
      <c r="O64" s="331"/>
      <c r="P64" s="329" t="s">
        <v>112</v>
      </c>
      <c r="Q64" s="228">
        <f>P63</f>
        <v>0</v>
      </c>
      <c r="S64" s="18"/>
      <c r="T64" s="53"/>
      <c r="U64" s="85"/>
      <c r="V64" s="85"/>
      <c r="W64" s="85"/>
      <c r="Y64" s="55"/>
      <c r="Z64" s="55"/>
      <c r="AA64" s="55"/>
      <c r="AB64" s="55"/>
      <c r="AC64" s="55"/>
      <c r="AD64" s="55"/>
      <c r="AE64" s="55"/>
      <c r="AF64" s="55"/>
      <c r="AG64" s="55"/>
      <c r="AH64" s="55"/>
      <c r="AI64" s="55"/>
      <c r="AJ64" s="55"/>
      <c r="AK64" s="55"/>
      <c r="AL64" s="76"/>
      <c r="AM64" s="76"/>
      <c r="AN64" s="76"/>
      <c r="AO64" s="76"/>
      <c r="AP64" s="76"/>
      <c r="AQ64" s="76"/>
      <c r="AR64" s="76"/>
      <c r="AS64" s="76"/>
      <c r="AT64" s="76"/>
      <c r="AU64" s="76"/>
      <c r="AV64" s="76"/>
      <c r="AW64" s="76"/>
      <c r="AX64" s="76"/>
      <c r="AY64" s="76"/>
    </row>
    <row r="65" spans="1:51" s="13" customFormat="1" ht="30" customHeight="1">
      <c r="A65" s="334" t="str">
        <f>"Effective for usage on and after "&amp;TEXT('Rate Update Sheet'!M17,"MM/DD/YYYY")</f>
        <v>Effective for usage on and after 11/01/2024</v>
      </c>
      <c r="B65" s="334"/>
      <c r="C65" s="18"/>
      <c r="E65" s="302" t="s">
        <v>201</v>
      </c>
      <c r="F65" s="82"/>
      <c r="G65" s="82"/>
      <c r="H65" s="82"/>
      <c r="I65" s="82"/>
      <c r="J65" s="82"/>
      <c r="K65" s="82"/>
      <c r="L65" s="78">
        <f>F15</f>
        <v>0</v>
      </c>
      <c r="M65" s="175" t="s">
        <v>7</v>
      </c>
      <c r="N65" s="178">
        <f>'Rate Update Sheet'!$K$17/100</f>
        <v>0</v>
      </c>
      <c r="O65" s="50" t="s">
        <v>19</v>
      </c>
      <c r="P65" s="226">
        <f>ROUND(L65*N65,2)</f>
        <v>0</v>
      </c>
      <c r="Q65" s="84"/>
      <c r="S65" s="18"/>
      <c r="T65" s="53"/>
      <c r="U65" s="222"/>
      <c r="V65" s="222"/>
      <c r="W65" s="222"/>
      <c r="Y65" s="53"/>
      <c r="Z65" s="53"/>
      <c r="AA65" s="53"/>
      <c r="AB65" s="53"/>
      <c r="AC65" s="53"/>
      <c r="AD65" s="53"/>
      <c r="AE65" s="53"/>
      <c r="AF65" s="53"/>
      <c r="AG65" s="53"/>
      <c r="AH65" s="53"/>
      <c r="AI65" s="53"/>
      <c r="AJ65" s="53"/>
      <c r="AK65" s="53"/>
      <c r="AL65" s="87"/>
      <c r="AM65" s="87"/>
      <c r="AN65" s="87"/>
      <c r="AO65" s="87"/>
      <c r="AP65" s="87"/>
      <c r="AQ65" s="87"/>
      <c r="AR65" s="87"/>
      <c r="AS65" s="87"/>
      <c r="AT65" s="87"/>
      <c r="AU65" s="87"/>
      <c r="AV65" s="87"/>
      <c r="AW65" s="87"/>
      <c r="AX65" s="87"/>
      <c r="AY65" s="87"/>
    </row>
    <row r="66" spans="1:51" s="13" customFormat="1" ht="15.6">
      <c r="A66" s="106"/>
      <c r="B66" s="106"/>
      <c r="C66" s="18"/>
      <c r="E66" s="327" t="s">
        <v>113</v>
      </c>
      <c r="F66" s="331"/>
      <c r="G66" s="331"/>
      <c r="H66" s="331"/>
      <c r="I66" s="331"/>
      <c r="J66" s="331"/>
      <c r="K66" s="331"/>
      <c r="L66" s="331"/>
      <c r="M66" s="331"/>
      <c r="N66" s="331"/>
      <c r="O66" s="331"/>
      <c r="P66" s="329" t="s">
        <v>92</v>
      </c>
      <c r="Q66" s="228">
        <f>P65</f>
        <v>0</v>
      </c>
      <c r="S66" s="18"/>
      <c r="T66" s="53"/>
      <c r="U66" s="222"/>
      <c r="V66" s="222"/>
      <c r="W66" s="222"/>
      <c r="Y66" s="53"/>
      <c r="Z66" s="53"/>
      <c r="AA66" s="53"/>
      <c r="AB66" s="53"/>
      <c r="AC66" s="53"/>
      <c r="AD66" s="53"/>
      <c r="AE66" s="53"/>
      <c r="AF66" s="53"/>
      <c r="AG66" s="53"/>
      <c r="AH66" s="53"/>
      <c r="AI66" s="53"/>
      <c r="AJ66" s="53"/>
      <c r="AK66" s="53"/>
      <c r="AL66" s="87"/>
      <c r="AM66" s="87"/>
      <c r="AN66" s="87"/>
      <c r="AO66" s="87"/>
      <c r="AP66" s="87"/>
      <c r="AQ66" s="87"/>
      <c r="AR66" s="87"/>
      <c r="AS66" s="87"/>
      <c r="AT66" s="87"/>
      <c r="AU66" s="87"/>
      <c r="AV66" s="87"/>
      <c r="AW66" s="87"/>
      <c r="AX66" s="87"/>
      <c r="AY66" s="87"/>
    </row>
    <row r="67" spans="1:51" ht="30" customHeight="1">
      <c r="A67" s="334" t="str">
        <f>"Effective for usage on and after "&amp;TEXT('Rate Update Sheet'!AC2,"MM/DD/YYYY")</f>
        <v>Effective for usage on and after 01/01/2025</v>
      </c>
      <c r="B67" s="334"/>
      <c r="C67" s="18"/>
      <c r="E67" s="302" t="s">
        <v>202</v>
      </c>
      <c r="F67" s="82"/>
      <c r="G67" s="82"/>
      <c r="H67" s="82"/>
      <c r="I67" s="82"/>
      <c r="J67" s="82"/>
      <c r="K67" s="82"/>
      <c r="L67" s="78">
        <f>F15</f>
        <v>0</v>
      </c>
      <c r="M67" s="175" t="s">
        <v>7</v>
      </c>
      <c r="N67" s="50">
        <f>'Rate Update Sheet'!AB4</f>
        <v>7.9000000000000001E-4</v>
      </c>
      <c r="O67" s="50" t="s">
        <v>19</v>
      </c>
      <c r="P67" s="226">
        <f>ROUND(L67*N67,2)</f>
        <v>0</v>
      </c>
      <c r="Q67" s="84"/>
      <c r="S67" s="18"/>
      <c r="T67" s="53"/>
      <c r="U67" s="85"/>
      <c r="V67" s="85"/>
      <c r="W67" s="55"/>
      <c r="X67" s="55"/>
      <c r="Y67" s="76"/>
      <c r="Z67" s="76"/>
      <c r="AA67" s="76"/>
      <c r="AB67" s="76"/>
      <c r="AC67" s="76"/>
      <c r="AD67" s="76"/>
      <c r="AE67" s="76"/>
      <c r="AF67" s="76"/>
      <c r="AG67" s="76"/>
      <c r="AH67" s="76"/>
      <c r="AI67" s="76"/>
      <c r="AJ67" s="55"/>
      <c r="AK67" s="55"/>
      <c r="AL67" s="76"/>
      <c r="AM67" s="76"/>
      <c r="AN67" s="76"/>
      <c r="AO67" s="76"/>
      <c r="AP67" s="76"/>
      <c r="AQ67" s="76"/>
      <c r="AR67" s="76"/>
      <c r="AS67" s="76"/>
      <c r="AT67" s="76"/>
      <c r="AU67" s="76"/>
      <c r="AV67" s="76"/>
      <c r="AW67" s="76"/>
      <c r="AX67" s="76"/>
      <c r="AY67" s="76"/>
    </row>
    <row r="68" spans="1:51" ht="15.6">
      <c r="A68" s="105"/>
      <c r="B68" s="105"/>
      <c r="C68" s="18"/>
      <c r="E68" s="327" t="s">
        <v>21</v>
      </c>
      <c r="F68" s="331"/>
      <c r="G68" s="331"/>
      <c r="H68" s="331"/>
      <c r="I68" s="331"/>
      <c r="J68" s="331"/>
      <c r="K68" s="331"/>
      <c r="L68" s="331"/>
      <c r="M68" s="331"/>
      <c r="N68" s="331"/>
      <c r="O68" s="331"/>
      <c r="P68" s="329" t="s">
        <v>21</v>
      </c>
      <c r="Q68" s="228">
        <f>P67</f>
        <v>0</v>
      </c>
      <c r="S68" s="18"/>
      <c r="T68" s="53"/>
      <c r="U68" s="85"/>
      <c r="V68" s="85"/>
      <c r="W68" s="85"/>
      <c r="Y68" s="55"/>
      <c r="Z68" s="55"/>
      <c r="AA68" s="55"/>
      <c r="AB68" s="55"/>
      <c r="AC68" s="55"/>
      <c r="AD68" s="55"/>
      <c r="AE68" s="55"/>
      <c r="AF68" s="55"/>
      <c r="AG68" s="55"/>
      <c r="AH68" s="55"/>
      <c r="AI68" s="55"/>
      <c r="AJ68" s="55"/>
      <c r="AK68" s="55"/>
      <c r="AL68" s="76"/>
      <c r="AM68" s="76"/>
      <c r="AN68" s="76"/>
      <c r="AO68" s="76"/>
      <c r="AP68" s="76"/>
      <c r="AQ68" s="76"/>
      <c r="AR68" s="76"/>
      <c r="AS68" s="76"/>
      <c r="AT68" s="76"/>
      <c r="AU68" s="76"/>
      <c r="AV68" s="76"/>
      <c r="AW68" s="76"/>
      <c r="AX68" s="76"/>
      <c r="AY68" s="76"/>
    </row>
    <row r="69" spans="1:51" ht="30" customHeight="1">
      <c r="A69" s="337" t="str">
        <f>"Effective for usage on and after "&amp;TEXT('Rate Update Sheet'!AC7,"MM/DD/YYYY")</f>
        <v>Effective for usage on and after 07/16/2021</v>
      </c>
      <c r="B69" s="337"/>
      <c r="C69" s="18"/>
      <c r="D69" s="13"/>
      <c r="E69" s="299" t="s">
        <v>203</v>
      </c>
      <c r="F69" s="88"/>
      <c r="G69" s="88"/>
      <c r="H69" s="88"/>
      <c r="I69" s="88"/>
      <c r="J69" s="88"/>
      <c r="K69" s="88"/>
      <c r="L69" s="86"/>
      <c r="M69" s="49"/>
      <c r="N69" s="89"/>
      <c r="O69" s="64"/>
      <c r="P69" s="15"/>
      <c r="Q69" s="52"/>
      <c r="S69" s="18"/>
      <c r="T69" s="53"/>
      <c r="U69" s="91"/>
      <c r="V69" s="91"/>
      <c r="W69" s="92"/>
      <c r="Y69" s="55"/>
      <c r="Z69" s="55"/>
      <c r="AA69" s="55"/>
      <c r="AB69" s="55"/>
      <c r="AC69" s="55"/>
      <c r="AD69" s="55"/>
      <c r="AE69" s="55"/>
      <c r="AF69" s="55"/>
      <c r="AG69" s="55"/>
      <c r="AH69" s="55"/>
      <c r="AI69" s="55"/>
      <c r="AJ69" s="55"/>
      <c r="AK69" s="55"/>
      <c r="AL69" s="76"/>
      <c r="AM69" s="76"/>
      <c r="AN69" s="76"/>
      <c r="AO69" s="76"/>
      <c r="AP69" s="76"/>
      <c r="AQ69" s="76"/>
      <c r="AR69" s="76"/>
      <c r="AS69" s="76"/>
      <c r="AT69" s="76"/>
      <c r="AU69" s="76"/>
      <c r="AV69" s="76"/>
      <c r="AW69" s="76"/>
      <c r="AX69" s="76"/>
      <c r="AY69" s="76"/>
    </row>
    <row r="70" spans="1:51" ht="15.6">
      <c r="A70" s="337"/>
      <c r="B70" s="337"/>
      <c r="C70" s="18"/>
      <c r="E70" s="303" t="s">
        <v>204</v>
      </c>
      <c r="F70" s="88"/>
      <c r="G70" s="88"/>
      <c r="H70" s="88"/>
      <c r="I70" s="88"/>
      <c r="J70" s="88"/>
      <c r="K70" s="88"/>
      <c r="L70" s="86"/>
      <c r="M70" s="48"/>
      <c r="N70" s="89"/>
      <c r="O70" s="50"/>
      <c r="P70" s="90"/>
      <c r="Q70" s="52"/>
      <c r="S70" s="18"/>
      <c r="T70" s="53"/>
      <c r="U70" s="93"/>
      <c r="V70" s="91"/>
      <c r="W70" s="92"/>
      <c r="Y70" s="55"/>
      <c r="Z70" s="55"/>
      <c r="AA70" s="55"/>
      <c r="AB70" s="55"/>
      <c r="AC70" s="55"/>
      <c r="AD70" s="55"/>
      <c r="AE70" s="55"/>
      <c r="AF70" s="55"/>
      <c r="AG70" s="55"/>
      <c r="AH70" s="55"/>
      <c r="AI70" s="55"/>
      <c r="AJ70" s="55"/>
      <c r="AK70" s="55"/>
      <c r="AL70" s="76"/>
      <c r="AM70" s="76"/>
      <c r="AN70" s="76"/>
      <c r="AO70" s="76"/>
      <c r="AP70" s="76"/>
      <c r="AQ70" s="76"/>
      <c r="AR70" s="76"/>
      <c r="AS70" s="76"/>
      <c r="AT70" s="76"/>
      <c r="AU70" s="76"/>
      <c r="AV70" s="76"/>
      <c r="AW70" s="76"/>
      <c r="AX70" s="76"/>
      <c r="AY70" s="76"/>
    </row>
    <row r="71" spans="1:51" ht="15.6">
      <c r="A71" s="337"/>
      <c r="B71" s="337"/>
      <c r="C71" s="18"/>
      <c r="E71" s="304" t="s">
        <v>205</v>
      </c>
      <c r="F71" s="88"/>
      <c r="G71" s="88"/>
      <c r="H71" s="88"/>
      <c r="I71" s="88"/>
      <c r="J71" s="88"/>
      <c r="K71" s="88"/>
      <c r="L71" s="86">
        <f>IF($F$15&lt;=2500,$F$15,2500)</f>
        <v>0</v>
      </c>
      <c r="M71" s="48" t="s">
        <v>7</v>
      </c>
      <c r="N71" s="179">
        <f>'Rate Update Sheet'!AB10</f>
        <v>1.0200000000000001E-3</v>
      </c>
      <c r="O71" s="50" t="s">
        <v>19</v>
      </c>
      <c r="P71" s="90">
        <f>ROUND(L71*N71,2)</f>
        <v>0</v>
      </c>
      <c r="Q71" s="52"/>
      <c r="S71" s="18"/>
      <c r="T71" s="53"/>
      <c r="U71" s="93"/>
      <c r="V71" s="91"/>
      <c r="W71" s="92"/>
      <c r="Y71" s="55"/>
      <c r="Z71" s="55"/>
      <c r="AA71" s="55"/>
      <c r="AB71" s="55"/>
      <c r="AC71" s="55"/>
      <c r="AD71" s="55"/>
      <c r="AE71" s="55"/>
      <c r="AF71" s="55"/>
      <c r="AG71" s="55"/>
      <c r="AH71" s="55"/>
      <c r="AI71" s="55"/>
      <c r="AJ71" s="55"/>
      <c r="AK71" s="55"/>
      <c r="AL71" s="76"/>
      <c r="AM71" s="76"/>
      <c r="AN71" s="76"/>
      <c r="AO71" s="76"/>
      <c r="AP71" s="76"/>
      <c r="AQ71" s="76"/>
      <c r="AR71" s="76"/>
      <c r="AS71" s="76"/>
      <c r="AT71" s="76"/>
      <c r="AU71" s="76"/>
      <c r="AV71" s="76"/>
      <c r="AW71" s="76"/>
      <c r="AX71" s="76"/>
      <c r="AY71" s="76"/>
    </row>
    <row r="72" spans="1:51" ht="15.6">
      <c r="A72" s="337"/>
      <c r="B72" s="337"/>
      <c r="C72" s="18"/>
      <c r="E72" s="304" t="s">
        <v>206</v>
      </c>
      <c r="F72" s="88"/>
      <c r="G72" s="88"/>
      <c r="H72" s="88"/>
      <c r="I72" s="88"/>
      <c r="J72" s="88"/>
      <c r="K72" s="88"/>
      <c r="L72" s="86">
        <f>IF($F$15&lt;=2500,$F$15,2500)</f>
        <v>0</v>
      </c>
      <c r="M72" s="48" t="s">
        <v>7</v>
      </c>
      <c r="N72" s="179">
        <f>'Rate Update Sheet'!AB15</f>
        <v>1.65E-4</v>
      </c>
      <c r="O72" s="50" t="s">
        <v>19</v>
      </c>
      <c r="P72" s="90">
        <f>ROUND(L72*N72,2)</f>
        <v>0</v>
      </c>
      <c r="Q72" s="52"/>
      <c r="S72" s="18"/>
      <c r="T72" s="53"/>
      <c r="U72" s="93"/>
      <c r="V72" s="91"/>
      <c r="W72" s="92"/>
      <c r="Y72" s="55"/>
      <c r="Z72" s="55"/>
      <c r="AA72" s="55"/>
      <c r="AB72" s="55"/>
      <c r="AC72" s="55"/>
      <c r="AD72" s="55"/>
      <c r="AE72" s="55"/>
      <c r="AF72" s="55"/>
      <c r="AG72" s="55"/>
      <c r="AH72" s="55"/>
      <c r="AI72" s="55"/>
      <c r="AJ72" s="55"/>
      <c r="AK72" s="55"/>
      <c r="AL72" s="76"/>
      <c r="AM72" s="76"/>
      <c r="AN72" s="76"/>
      <c r="AO72" s="76"/>
      <c r="AP72" s="76"/>
      <c r="AQ72" s="76"/>
      <c r="AR72" s="76"/>
      <c r="AS72" s="76"/>
      <c r="AT72" s="76"/>
      <c r="AU72" s="76"/>
      <c r="AV72" s="76"/>
      <c r="AW72" s="76"/>
      <c r="AX72" s="76"/>
      <c r="AY72" s="76"/>
    </row>
    <row r="73" spans="1:51" ht="15.6">
      <c r="A73" s="337"/>
      <c r="B73" s="337"/>
      <c r="C73" s="18"/>
      <c r="E73" s="304" t="s">
        <v>207</v>
      </c>
      <c r="F73" s="88"/>
      <c r="G73" s="88"/>
      <c r="H73" s="88"/>
      <c r="I73" s="88"/>
      <c r="J73" s="88"/>
      <c r="K73" s="88"/>
      <c r="L73" s="86">
        <f>IF($F$15&lt;=2500,$F$15,2500)</f>
        <v>0</v>
      </c>
      <c r="M73" s="48" t="s">
        <v>7</v>
      </c>
      <c r="N73" s="179">
        <f>'Rate Update Sheet'!AB20</f>
        <v>3.8000000000000002E-4</v>
      </c>
      <c r="O73" s="50" t="s">
        <v>19</v>
      </c>
      <c r="P73" s="94">
        <f>ROUND(L73*N73,2)</f>
        <v>0</v>
      </c>
      <c r="Q73" s="52"/>
      <c r="S73" s="18"/>
      <c r="T73" s="53"/>
      <c r="U73" s="91"/>
      <c r="V73" s="92"/>
      <c r="W73" s="92"/>
      <c r="Y73" s="55"/>
      <c r="Z73" s="55"/>
      <c r="AA73" s="55"/>
      <c r="AB73" s="55"/>
      <c r="AC73" s="55"/>
      <c r="AD73" s="55"/>
      <c r="AE73" s="55"/>
      <c r="AF73" s="55"/>
      <c r="AG73" s="55"/>
      <c r="AH73" s="55"/>
      <c r="AI73" s="55"/>
      <c r="AJ73" s="55"/>
      <c r="AK73" s="55"/>
      <c r="AL73" s="76"/>
      <c r="AM73" s="76"/>
      <c r="AN73" s="76"/>
      <c r="AO73" s="76"/>
      <c r="AP73" s="76"/>
      <c r="AQ73" s="76"/>
      <c r="AR73" s="76"/>
      <c r="AS73" s="76"/>
      <c r="AT73" s="76"/>
      <c r="AU73" s="76"/>
      <c r="AV73" s="76"/>
      <c r="AW73" s="76"/>
      <c r="AX73" s="76"/>
      <c r="AY73" s="76"/>
    </row>
    <row r="74" spans="1:51" ht="15.6">
      <c r="A74" s="337"/>
      <c r="B74" s="337"/>
      <c r="C74" s="18"/>
      <c r="E74" s="95"/>
      <c r="F74" s="88"/>
      <c r="G74" s="88"/>
      <c r="H74" s="88"/>
      <c r="I74" s="88"/>
      <c r="J74" s="88"/>
      <c r="K74" s="88"/>
      <c r="L74" s="86"/>
      <c r="M74" s="48"/>
      <c r="N74" s="89"/>
      <c r="O74" s="50"/>
      <c r="P74" s="90">
        <f>SUM(P71:P73)</f>
        <v>0</v>
      </c>
      <c r="Q74" s="52"/>
      <c r="S74" s="18"/>
      <c r="T74" s="53"/>
      <c r="U74" s="91"/>
      <c r="V74" s="92"/>
      <c r="W74" s="92"/>
      <c r="Y74" s="55"/>
      <c r="Z74" s="55"/>
      <c r="AA74" s="55"/>
      <c r="AB74" s="55"/>
      <c r="AC74" s="55"/>
      <c r="AD74" s="55"/>
      <c r="AE74" s="55"/>
      <c r="AF74" s="55"/>
      <c r="AG74" s="55"/>
      <c r="AH74" s="55"/>
      <c r="AI74" s="55"/>
      <c r="AJ74" s="55"/>
      <c r="AK74" s="55"/>
      <c r="AL74" s="76"/>
      <c r="AM74" s="76"/>
      <c r="AN74" s="76"/>
      <c r="AO74" s="76"/>
      <c r="AP74" s="76"/>
      <c r="AQ74" s="76"/>
      <c r="AR74" s="76"/>
      <c r="AS74" s="76"/>
      <c r="AT74" s="76"/>
      <c r="AU74" s="76"/>
      <c r="AV74" s="76"/>
      <c r="AW74" s="76"/>
      <c r="AX74" s="76"/>
      <c r="AY74" s="76"/>
    </row>
    <row r="75" spans="1:51" ht="15.6">
      <c r="A75" s="337"/>
      <c r="B75" s="337"/>
      <c r="C75" s="18"/>
      <c r="E75" s="303" t="s">
        <v>208</v>
      </c>
      <c r="F75" s="88"/>
      <c r="G75" s="88"/>
      <c r="H75" s="88"/>
      <c r="I75" s="88"/>
      <c r="J75" s="88"/>
      <c r="K75" s="88"/>
      <c r="L75" s="86"/>
      <c r="M75" s="48"/>
      <c r="N75" s="89"/>
      <c r="O75" s="50"/>
      <c r="P75" s="90"/>
      <c r="Q75" s="52"/>
      <c r="S75" s="18"/>
      <c r="T75" s="53"/>
      <c r="U75" s="91"/>
      <c r="V75" s="92"/>
      <c r="W75" s="92"/>
      <c r="Y75" s="55"/>
      <c r="Z75" s="55"/>
      <c r="AA75" s="55"/>
      <c r="AB75" s="55"/>
      <c r="AC75" s="55"/>
      <c r="AD75" s="55"/>
      <c r="AE75" s="55"/>
      <c r="AF75" s="55"/>
      <c r="AG75" s="55"/>
      <c r="AH75" s="55"/>
      <c r="AI75" s="55"/>
      <c r="AJ75" s="55"/>
      <c r="AK75" s="55"/>
      <c r="AL75" s="76"/>
      <c r="AM75" s="76"/>
      <c r="AN75" s="76"/>
      <c r="AO75" s="76"/>
      <c r="AP75" s="76"/>
      <c r="AQ75" s="76"/>
      <c r="AR75" s="76"/>
      <c r="AS75" s="76"/>
      <c r="AT75" s="76"/>
      <c r="AU75" s="76"/>
      <c r="AV75" s="76"/>
      <c r="AW75" s="76"/>
      <c r="AX75" s="76"/>
      <c r="AY75" s="76"/>
    </row>
    <row r="76" spans="1:51" ht="15.6">
      <c r="A76" s="337"/>
      <c r="B76" s="337"/>
      <c r="C76" s="18"/>
      <c r="E76" s="304" t="s">
        <v>205</v>
      </c>
      <c r="F76" s="88"/>
      <c r="G76" s="88"/>
      <c r="H76" s="88"/>
      <c r="I76" s="88"/>
      <c r="J76" s="88"/>
      <c r="K76" s="88"/>
      <c r="L76" s="86">
        <f>IF(AND($F$15&lt;2500),0,IF(AND($F$15&lt;50001),$F$15-2500,47500))</f>
        <v>0</v>
      </c>
      <c r="M76" s="48" t="s">
        <v>7</v>
      </c>
      <c r="N76" s="179">
        <f>'Rate Update Sheet'!AB11</f>
        <v>6.4999999999999997E-4</v>
      </c>
      <c r="O76" s="50" t="s">
        <v>19</v>
      </c>
      <c r="P76" s="90">
        <f>ROUND(L76*N76,2)</f>
        <v>0</v>
      </c>
      <c r="Q76" s="52"/>
      <c r="S76" s="18"/>
      <c r="T76" s="53"/>
      <c r="U76" s="91"/>
      <c r="V76" s="92"/>
      <c r="W76" s="92"/>
      <c r="Y76" s="55"/>
      <c r="Z76" s="55"/>
      <c r="AA76" s="55"/>
      <c r="AB76" s="55"/>
      <c r="AC76" s="55"/>
      <c r="AD76" s="55"/>
      <c r="AE76" s="55"/>
      <c r="AF76" s="55"/>
      <c r="AG76" s="55"/>
      <c r="AH76" s="55"/>
      <c r="AI76" s="55"/>
      <c r="AJ76" s="55"/>
      <c r="AK76" s="55"/>
      <c r="AL76" s="76"/>
      <c r="AM76" s="76"/>
      <c r="AN76" s="76"/>
      <c r="AO76" s="76"/>
      <c r="AP76" s="76"/>
      <c r="AQ76" s="76"/>
      <c r="AR76" s="76"/>
      <c r="AS76" s="76"/>
      <c r="AT76" s="76"/>
      <c r="AU76" s="76"/>
      <c r="AV76" s="76"/>
      <c r="AW76" s="76"/>
      <c r="AX76" s="76"/>
      <c r="AY76" s="76"/>
    </row>
    <row r="77" spans="1:51" ht="15.6">
      <c r="A77" s="337"/>
      <c r="B77" s="337"/>
      <c r="C77" s="18"/>
      <c r="E77" s="304" t="s">
        <v>206</v>
      </c>
      <c r="F77" s="88"/>
      <c r="G77" s="88"/>
      <c r="H77" s="88"/>
      <c r="I77" s="88"/>
      <c r="J77" s="88"/>
      <c r="K77" s="88"/>
      <c r="L77" s="86">
        <f>IF(AND($F$15&lt;2500),0,IF(AND($F$15&lt;50001),$F$15-2500,47500))</f>
        <v>0</v>
      </c>
      <c r="M77" s="48" t="s">
        <v>7</v>
      </c>
      <c r="N77" s="179">
        <f>'Rate Update Sheet'!AB16</f>
        <v>1.1E-4</v>
      </c>
      <c r="O77" s="50" t="s">
        <v>19</v>
      </c>
      <c r="P77" s="90">
        <f>ROUND(L77*N77,2)</f>
        <v>0</v>
      </c>
      <c r="Q77" s="52"/>
      <c r="S77" s="18"/>
      <c r="T77" s="53"/>
      <c r="U77" s="91"/>
      <c r="V77" s="92"/>
      <c r="W77" s="92"/>
      <c r="Y77" s="55"/>
      <c r="Z77" s="55"/>
      <c r="AA77" s="55"/>
      <c r="AB77" s="55"/>
      <c r="AC77" s="55"/>
      <c r="AD77" s="55"/>
      <c r="AE77" s="55"/>
      <c r="AF77" s="55"/>
      <c r="AG77" s="55"/>
      <c r="AH77" s="55"/>
      <c r="AI77" s="55"/>
      <c r="AJ77" s="55"/>
      <c r="AK77" s="55"/>
      <c r="AL77" s="76"/>
      <c r="AM77" s="76"/>
      <c r="AN77" s="76"/>
      <c r="AO77" s="76"/>
      <c r="AP77" s="76"/>
      <c r="AQ77" s="76"/>
      <c r="AR77" s="76"/>
      <c r="AS77" s="76"/>
      <c r="AT77" s="76"/>
      <c r="AU77" s="76"/>
      <c r="AV77" s="76"/>
      <c r="AW77" s="76"/>
      <c r="AX77" s="76"/>
      <c r="AY77" s="76"/>
    </row>
    <row r="78" spans="1:51" ht="15.6">
      <c r="A78" s="337"/>
      <c r="B78" s="337"/>
      <c r="C78" s="18"/>
      <c r="E78" s="304" t="s">
        <v>207</v>
      </c>
      <c r="F78" s="88"/>
      <c r="G78" s="88"/>
      <c r="H78" s="88"/>
      <c r="I78" s="88"/>
      <c r="J78" s="88"/>
      <c r="K78" s="88"/>
      <c r="L78" s="86">
        <f>IF(AND($F$15&lt;2500),0,IF(AND($F$15&lt;50001),$F$15-2500,47500))</f>
        <v>0</v>
      </c>
      <c r="M78" s="48" t="s">
        <v>7</v>
      </c>
      <c r="N78" s="179">
        <f>'Rate Update Sheet'!AB21</f>
        <v>2.4000000000000001E-4</v>
      </c>
      <c r="O78" s="50" t="s">
        <v>19</v>
      </c>
      <c r="P78" s="94">
        <f>ROUND(L78*N78,2)</f>
        <v>0</v>
      </c>
      <c r="Q78" s="52"/>
      <c r="S78" s="18"/>
      <c r="T78" s="53"/>
      <c r="U78" s="91"/>
      <c r="V78" s="92"/>
      <c r="W78" s="92"/>
      <c r="Y78" s="55"/>
      <c r="Z78" s="55"/>
      <c r="AA78" s="55"/>
      <c r="AB78" s="55"/>
      <c r="AC78" s="55"/>
      <c r="AD78" s="55"/>
      <c r="AE78" s="55"/>
      <c r="AF78" s="55"/>
      <c r="AG78" s="55"/>
      <c r="AH78" s="55"/>
      <c r="AI78" s="55"/>
      <c r="AJ78" s="55"/>
      <c r="AK78" s="55"/>
      <c r="AL78" s="76"/>
      <c r="AM78" s="76"/>
      <c r="AN78" s="76"/>
      <c r="AO78" s="76"/>
      <c r="AP78" s="76"/>
      <c r="AQ78" s="76"/>
      <c r="AR78" s="76"/>
      <c r="AS78" s="76"/>
      <c r="AT78" s="76"/>
      <c r="AU78" s="76"/>
      <c r="AV78" s="76"/>
      <c r="AW78" s="76"/>
      <c r="AX78" s="76"/>
      <c r="AY78" s="76"/>
    </row>
    <row r="79" spans="1:51" ht="15.6">
      <c r="A79" s="337"/>
      <c r="B79" s="337"/>
      <c r="C79" s="18"/>
      <c r="E79" s="83"/>
      <c r="F79" s="88"/>
      <c r="G79" s="88"/>
      <c r="H79" s="88"/>
      <c r="I79" s="88"/>
      <c r="J79" s="88"/>
      <c r="K79" s="88"/>
      <c r="L79" s="86"/>
      <c r="M79" s="48"/>
      <c r="N79" s="89"/>
      <c r="O79" s="50"/>
      <c r="P79" s="90">
        <f>SUM(P76:P78)</f>
        <v>0</v>
      </c>
      <c r="Q79" s="52"/>
      <c r="S79" s="18"/>
      <c r="T79" s="53"/>
      <c r="U79" s="91"/>
      <c r="Y79" s="55"/>
      <c r="Z79" s="55"/>
      <c r="AA79" s="55"/>
      <c r="AB79" s="55"/>
      <c r="AC79" s="55"/>
      <c r="AD79" s="55"/>
      <c r="AE79" s="55"/>
      <c r="AF79" s="55"/>
      <c r="AG79" s="55"/>
      <c r="AH79" s="55"/>
      <c r="AI79" s="55"/>
      <c r="AJ79" s="55"/>
      <c r="AK79" s="55"/>
      <c r="AL79" s="76"/>
      <c r="AM79" s="76"/>
      <c r="AN79" s="76"/>
      <c r="AO79" s="76"/>
      <c r="AP79" s="76"/>
      <c r="AQ79" s="76"/>
      <c r="AR79" s="76"/>
      <c r="AS79" s="76"/>
      <c r="AT79" s="76"/>
      <c r="AU79" s="76"/>
      <c r="AV79" s="76"/>
      <c r="AW79" s="76"/>
      <c r="AX79" s="76"/>
      <c r="AY79" s="76"/>
    </row>
    <row r="80" spans="1:51" ht="15.6">
      <c r="A80" s="337"/>
      <c r="B80" s="337"/>
      <c r="C80" s="18"/>
      <c r="E80" s="303" t="s">
        <v>209</v>
      </c>
      <c r="F80" s="88"/>
      <c r="G80" s="88"/>
      <c r="H80" s="88"/>
      <c r="I80" s="88"/>
      <c r="J80" s="88"/>
      <c r="K80" s="88"/>
      <c r="L80" s="86"/>
      <c r="M80" s="48"/>
      <c r="N80" s="89"/>
      <c r="O80" s="50"/>
      <c r="P80" s="90"/>
      <c r="Q80" s="52"/>
      <c r="S80" s="18"/>
      <c r="T80" s="53"/>
      <c r="U80" s="91"/>
      <c r="Y80" s="55"/>
      <c r="Z80" s="55"/>
      <c r="AA80" s="55"/>
      <c r="AB80" s="55"/>
      <c r="AC80" s="55"/>
      <c r="AD80" s="55"/>
      <c r="AE80" s="55"/>
      <c r="AF80" s="55"/>
      <c r="AG80" s="55"/>
      <c r="AH80" s="55"/>
      <c r="AI80" s="55"/>
      <c r="AJ80" s="55"/>
      <c r="AK80" s="55"/>
      <c r="AL80" s="76"/>
      <c r="AM80" s="76"/>
      <c r="AN80" s="76"/>
      <c r="AO80" s="76"/>
      <c r="AP80" s="76"/>
      <c r="AQ80" s="76"/>
      <c r="AR80" s="76"/>
      <c r="AS80" s="76"/>
      <c r="AT80" s="76"/>
      <c r="AU80" s="76"/>
      <c r="AV80" s="76"/>
      <c r="AW80" s="76"/>
      <c r="AX80" s="76"/>
      <c r="AY80" s="76"/>
    </row>
    <row r="81" spans="1:51" ht="15.6">
      <c r="A81" s="337"/>
      <c r="B81" s="337"/>
      <c r="C81" s="18"/>
      <c r="E81" s="304" t="s">
        <v>205</v>
      </c>
      <c r="F81" s="88"/>
      <c r="G81" s="88"/>
      <c r="H81" s="88"/>
      <c r="I81" s="88"/>
      <c r="J81" s="88"/>
      <c r="K81" s="88"/>
      <c r="L81" s="86">
        <f>IF(AND($F$15&lt;50000),0,$F$15-50000)</f>
        <v>0</v>
      </c>
      <c r="M81" s="48" t="s">
        <v>7</v>
      </c>
      <c r="N81" s="179">
        <f>'Rate Update Sheet'!AB12</f>
        <v>5.0000000000000001E-4</v>
      </c>
      <c r="O81" s="50" t="s">
        <v>19</v>
      </c>
      <c r="P81" s="90">
        <f>ROUND(L81*N81,2)</f>
        <v>0</v>
      </c>
      <c r="Q81" s="52"/>
      <c r="S81" s="18"/>
      <c r="T81" s="53"/>
      <c r="U81" s="91"/>
      <c r="Y81" s="55"/>
      <c r="Z81" s="55"/>
      <c r="AA81" s="55"/>
      <c r="AB81" s="55"/>
      <c r="AC81" s="55"/>
      <c r="AD81" s="55"/>
      <c r="AE81" s="55"/>
      <c r="AF81" s="55"/>
      <c r="AG81" s="55"/>
      <c r="AH81" s="55"/>
      <c r="AI81" s="55"/>
      <c r="AJ81" s="55"/>
      <c r="AK81" s="55"/>
      <c r="AL81" s="76"/>
      <c r="AM81" s="76"/>
      <c r="AN81" s="76"/>
      <c r="AO81" s="76"/>
      <c r="AP81" s="76"/>
      <c r="AQ81" s="76"/>
      <c r="AR81" s="76"/>
      <c r="AS81" s="76"/>
      <c r="AT81" s="76"/>
      <c r="AU81" s="76"/>
      <c r="AV81" s="76"/>
      <c r="AW81" s="76"/>
      <c r="AX81" s="76"/>
      <c r="AY81" s="76"/>
    </row>
    <row r="82" spans="1:51" ht="15.6">
      <c r="A82" s="337"/>
      <c r="B82" s="337"/>
      <c r="C82" s="18"/>
      <c r="E82" s="304" t="s">
        <v>206</v>
      </c>
      <c r="F82" s="88"/>
      <c r="G82" s="88"/>
      <c r="H82" s="88"/>
      <c r="I82" s="88"/>
      <c r="J82" s="88"/>
      <c r="K82" s="88"/>
      <c r="L82" s="86">
        <f>IF(AND($F$15&lt;50000),0,$F$15-50000)</f>
        <v>0</v>
      </c>
      <c r="M82" s="48" t="s">
        <v>7</v>
      </c>
      <c r="N82" s="179">
        <f>'Rate Update Sheet'!AB17</f>
        <v>7.7000000000000001E-5</v>
      </c>
      <c r="O82" s="50" t="s">
        <v>19</v>
      </c>
      <c r="P82" s="90">
        <f>ROUND(L82*N82,2)</f>
        <v>0</v>
      </c>
      <c r="Q82" s="52"/>
      <c r="S82" s="18"/>
      <c r="T82" s="53"/>
      <c r="U82" s="91"/>
      <c r="Y82" s="55"/>
      <c r="Z82" s="55"/>
      <c r="AA82" s="55"/>
      <c r="AB82" s="55"/>
      <c r="AC82" s="55"/>
      <c r="AD82" s="55"/>
      <c r="AE82" s="55"/>
      <c r="AF82" s="55"/>
      <c r="AG82" s="55"/>
      <c r="AH82" s="55"/>
      <c r="AI82" s="55"/>
      <c r="AJ82" s="55"/>
      <c r="AK82" s="55"/>
      <c r="AL82" s="76"/>
      <c r="AM82" s="76"/>
      <c r="AN82" s="76"/>
      <c r="AO82" s="76"/>
      <c r="AP82" s="76"/>
      <c r="AQ82" s="76"/>
      <c r="AR82" s="76"/>
      <c r="AS82" s="76"/>
      <c r="AT82" s="76"/>
      <c r="AU82" s="76"/>
      <c r="AV82" s="76"/>
      <c r="AW82" s="76"/>
      <c r="AX82" s="76"/>
      <c r="AY82" s="76"/>
    </row>
    <row r="83" spans="1:51" ht="15.6">
      <c r="A83" s="337"/>
      <c r="B83" s="337"/>
      <c r="C83" s="18"/>
      <c r="E83" s="304" t="s">
        <v>207</v>
      </c>
      <c r="F83" s="88"/>
      <c r="G83" s="88"/>
      <c r="H83" s="88"/>
      <c r="I83" s="88"/>
      <c r="J83" s="88"/>
      <c r="K83" s="88"/>
      <c r="L83" s="86">
        <f>IF(AND($F$15&lt;50000),0,$F$15-50000)</f>
        <v>0</v>
      </c>
      <c r="M83" s="48" t="s">
        <v>7</v>
      </c>
      <c r="N83" s="179">
        <f>'Rate Update Sheet'!AB22</f>
        <v>1.8000000000000001E-4</v>
      </c>
      <c r="O83" s="50" t="s">
        <v>19</v>
      </c>
      <c r="P83" s="94">
        <f>ROUND(L83*N83,2)</f>
        <v>0</v>
      </c>
      <c r="Q83" s="52"/>
      <c r="S83" s="18"/>
      <c r="T83" s="53"/>
      <c r="U83" s="92"/>
      <c r="Y83" s="55"/>
      <c r="Z83" s="55"/>
      <c r="AA83" s="55"/>
      <c r="AB83" s="55"/>
      <c r="AC83" s="55"/>
      <c r="AD83" s="55"/>
      <c r="AE83" s="55"/>
      <c r="AF83" s="55"/>
      <c r="AG83" s="55"/>
      <c r="AH83" s="55"/>
      <c r="AI83" s="55"/>
      <c r="AJ83" s="55"/>
      <c r="AK83" s="55"/>
      <c r="AL83" s="76"/>
      <c r="AM83" s="76"/>
      <c r="AN83" s="76"/>
      <c r="AO83" s="76"/>
      <c r="AP83" s="76"/>
      <c r="AQ83" s="76"/>
      <c r="AR83" s="76"/>
      <c r="AS83" s="76"/>
      <c r="AT83" s="76"/>
      <c r="AU83" s="76"/>
      <c r="AV83" s="76"/>
      <c r="AW83" s="76"/>
      <c r="AX83" s="76"/>
      <c r="AY83" s="76"/>
    </row>
    <row r="84" spans="1:51" ht="15.6">
      <c r="A84" s="107"/>
      <c r="C84" s="18"/>
      <c r="E84" s="83"/>
      <c r="F84" s="88"/>
      <c r="G84" s="88"/>
      <c r="H84" s="88"/>
      <c r="I84" s="88"/>
      <c r="J84" s="88"/>
      <c r="K84" s="88"/>
      <c r="L84" s="86"/>
      <c r="M84" s="48"/>
      <c r="N84" s="89"/>
      <c r="O84" s="50"/>
      <c r="P84" s="226">
        <f>SUM(P81:P83)</f>
        <v>0</v>
      </c>
      <c r="Q84" s="52"/>
      <c r="S84" s="18"/>
      <c r="T84" s="53"/>
      <c r="Y84" s="55"/>
      <c r="Z84" s="55"/>
      <c r="AA84" s="55"/>
      <c r="AB84" s="55"/>
      <c r="AC84" s="55"/>
      <c r="AD84" s="55"/>
      <c r="AE84" s="55"/>
      <c r="AF84" s="55"/>
      <c r="AG84" s="55"/>
      <c r="AH84" s="55"/>
      <c r="AI84" s="55"/>
      <c r="AJ84" s="55"/>
      <c r="AK84" s="55"/>
      <c r="AL84" s="76"/>
      <c r="AM84" s="76"/>
      <c r="AN84" s="76"/>
      <c r="AO84" s="76"/>
      <c r="AP84" s="76"/>
      <c r="AQ84" s="76"/>
      <c r="AR84" s="76"/>
      <c r="AS84" s="76"/>
      <c r="AT84" s="76"/>
      <c r="AU84" s="76"/>
      <c r="AV84" s="76"/>
      <c r="AW84" s="76"/>
      <c r="AX84" s="76"/>
      <c r="AY84" s="76"/>
    </row>
    <row r="85" spans="1:51" ht="16.2" thickBot="1">
      <c r="A85" s="109"/>
      <c r="C85" s="18"/>
      <c r="E85" s="229"/>
      <c r="F85" s="230"/>
      <c r="G85" s="230"/>
      <c r="H85" s="230"/>
      <c r="I85" s="230"/>
      <c r="J85" s="230"/>
      <c r="K85" s="230"/>
      <c r="L85" s="230"/>
      <c r="M85" s="230"/>
      <c r="N85" s="230"/>
      <c r="O85" s="230"/>
      <c r="P85" s="231" t="s">
        <v>13</v>
      </c>
      <c r="Q85" s="240">
        <f>ROUND(P74+P79+P84,2)</f>
        <v>0</v>
      </c>
      <c r="S85" s="18"/>
      <c r="T85" s="53"/>
      <c r="Y85" s="55"/>
      <c r="Z85" s="55"/>
      <c r="AA85" s="55"/>
      <c r="AB85" s="55"/>
      <c r="AC85" s="55"/>
      <c r="AD85" s="55"/>
      <c r="AE85" s="55"/>
      <c r="AF85" s="55"/>
      <c r="AG85" s="55"/>
      <c r="AH85" s="55"/>
      <c r="AI85" s="55"/>
      <c r="AJ85" s="55"/>
      <c r="AK85" s="55"/>
      <c r="AL85" s="76"/>
      <c r="AM85" s="76"/>
      <c r="AN85" s="76"/>
      <c r="AO85" s="76"/>
      <c r="AP85" s="76"/>
      <c r="AQ85" s="76"/>
      <c r="AR85" s="76"/>
      <c r="AS85" s="76"/>
      <c r="AT85" s="76"/>
      <c r="AU85" s="76"/>
      <c r="AV85" s="76"/>
      <c r="AW85" s="76"/>
      <c r="AX85" s="76"/>
      <c r="AY85" s="76"/>
    </row>
    <row r="86" spans="1:51" ht="16.8" thickTop="1" thickBot="1">
      <c r="A86" s="109"/>
      <c r="C86" s="18"/>
      <c r="E86" s="223"/>
      <c r="F86" s="221"/>
      <c r="G86" s="221"/>
      <c r="H86" s="221"/>
      <c r="I86" s="221"/>
      <c r="J86" s="221"/>
      <c r="K86" s="221"/>
      <c r="L86" s="221"/>
      <c r="M86" s="221"/>
      <c r="N86" s="221"/>
      <c r="O86" s="221"/>
      <c r="P86" s="221" t="s">
        <v>116</v>
      </c>
      <c r="Q86" s="224">
        <f>SUM(Q64:Q85)</f>
        <v>0</v>
      </c>
      <c r="S86" s="18"/>
      <c r="T86" s="53"/>
      <c r="Y86" s="55"/>
      <c r="Z86" s="55"/>
      <c r="AA86" s="55"/>
      <c r="AB86" s="55"/>
      <c r="AC86" s="55"/>
      <c r="AD86" s="55"/>
      <c r="AE86" s="55"/>
      <c r="AF86" s="55"/>
      <c r="AG86" s="55"/>
      <c r="AH86" s="55"/>
      <c r="AI86" s="55"/>
      <c r="AJ86" s="55"/>
      <c r="AK86" s="55"/>
      <c r="AL86" s="76"/>
      <c r="AM86" s="76"/>
      <c r="AN86" s="76"/>
      <c r="AO86" s="76"/>
      <c r="AP86" s="76"/>
      <c r="AQ86" s="76"/>
      <c r="AR86" s="76"/>
      <c r="AS86" s="76"/>
      <c r="AT86" s="76"/>
      <c r="AU86" s="76"/>
      <c r="AV86" s="76"/>
      <c r="AW86" s="76"/>
      <c r="AX86" s="76"/>
      <c r="AY86" s="76"/>
    </row>
    <row r="87" spans="1:51" ht="15.6">
      <c r="A87" s="109"/>
      <c r="C87" s="18"/>
      <c r="E87" s="66"/>
      <c r="F87" s="66"/>
      <c r="G87" s="66"/>
      <c r="H87" s="66"/>
      <c r="I87" s="66"/>
      <c r="J87" s="66"/>
      <c r="K87" s="66"/>
      <c r="L87" s="66"/>
      <c r="M87" s="66"/>
      <c r="N87" s="66"/>
      <c r="O87" s="66"/>
      <c r="P87" s="66"/>
      <c r="Q87" s="103"/>
      <c r="S87" s="18"/>
      <c r="T87" s="53"/>
      <c r="V87" s="55"/>
      <c r="W87" s="55"/>
      <c r="X87" s="55"/>
      <c r="Y87" s="55"/>
      <c r="Z87" s="55"/>
      <c r="AA87" s="55"/>
      <c r="AB87" s="55"/>
      <c r="AC87" s="55"/>
      <c r="AD87" s="55"/>
      <c r="AE87" s="55"/>
      <c r="AF87" s="55"/>
      <c r="AG87" s="55"/>
      <c r="AH87" s="55"/>
      <c r="AI87" s="55"/>
      <c r="AJ87" s="55"/>
      <c r="AK87" s="55"/>
      <c r="AL87" s="76"/>
      <c r="AM87" s="76"/>
      <c r="AN87" s="76"/>
      <c r="AO87" s="76"/>
      <c r="AP87" s="76"/>
      <c r="AQ87" s="76"/>
      <c r="AR87" s="76"/>
      <c r="AS87" s="76"/>
      <c r="AT87" s="76"/>
      <c r="AU87" s="76"/>
      <c r="AV87" s="76"/>
      <c r="AW87" s="76"/>
      <c r="AX87" s="76"/>
      <c r="AY87" s="76"/>
    </row>
    <row r="88" spans="1:51" ht="20.25" customHeight="1">
      <c r="A88" s="96"/>
      <c r="C88" s="18"/>
      <c r="E88" s="330" t="s">
        <v>47</v>
      </c>
      <c r="F88" s="330"/>
      <c r="G88" s="330"/>
      <c r="H88" s="330"/>
      <c r="I88" s="330"/>
      <c r="J88" s="330"/>
      <c r="K88" s="330"/>
      <c r="L88" s="330"/>
      <c r="M88" s="330"/>
      <c r="N88" s="330"/>
      <c r="O88" s="330"/>
      <c r="P88" s="330"/>
      <c r="Q88" s="104">
        <f>SUM(Q30+Q59+Q86)</f>
        <v>0</v>
      </c>
      <c r="S88" s="18"/>
      <c r="T88" s="53"/>
      <c r="V88" s="55"/>
      <c r="W88" s="55"/>
      <c r="X88" s="55"/>
      <c r="Y88" s="55"/>
      <c r="Z88" s="55"/>
      <c r="AA88" s="55"/>
      <c r="AB88" s="55"/>
      <c r="AC88" s="55"/>
      <c r="AD88" s="55"/>
      <c r="AE88" s="55"/>
      <c r="AF88" s="55"/>
      <c r="AG88" s="55"/>
      <c r="AH88" s="55"/>
      <c r="AI88" s="55"/>
      <c r="AJ88" s="55"/>
      <c r="AK88" s="55"/>
      <c r="AL88" s="76"/>
      <c r="AM88" s="76"/>
      <c r="AN88" s="76"/>
      <c r="AO88" s="76"/>
      <c r="AP88" s="76"/>
      <c r="AQ88" s="76"/>
      <c r="AR88" s="76"/>
      <c r="AS88" s="76"/>
      <c r="AT88" s="76"/>
      <c r="AU88" s="76"/>
      <c r="AV88" s="76"/>
      <c r="AW88" s="76"/>
      <c r="AX88" s="76"/>
      <c r="AY88" s="76"/>
    </row>
    <row r="89" spans="1:51" ht="20.25" customHeight="1">
      <c r="A89" s="109"/>
      <c r="C89" s="18"/>
      <c r="E89" s="326" t="s">
        <v>48</v>
      </c>
      <c r="F89" s="326"/>
      <c r="G89" s="326"/>
      <c r="H89" s="326"/>
      <c r="I89" s="326"/>
      <c r="J89" s="326"/>
      <c r="K89" s="326"/>
      <c r="L89" s="326"/>
      <c r="M89" s="326"/>
      <c r="N89" s="326"/>
      <c r="O89" s="326"/>
      <c r="P89" s="326"/>
      <c r="Q89" s="326"/>
      <c r="S89" s="18"/>
      <c r="T89" s="53"/>
      <c r="V89" s="55"/>
      <c r="W89" s="55"/>
      <c r="X89" s="55"/>
      <c r="Y89" s="55"/>
      <c r="Z89" s="55"/>
      <c r="AA89" s="55"/>
      <c r="AB89" s="55"/>
      <c r="AC89" s="55"/>
      <c r="AD89" s="55"/>
      <c r="AE89" s="55"/>
      <c r="AF89" s="55"/>
      <c r="AG89" s="55"/>
      <c r="AH89" s="55"/>
      <c r="AI89" s="55"/>
      <c r="AJ89" s="55"/>
      <c r="AK89" s="55"/>
      <c r="AL89" s="76"/>
      <c r="AM89" s="76"/>
      <c r="AN89" s="76"/>
      <c r="AO89" s="76"/>
      <c r="AP89" s="76"/>
      <c r="AQ89" s="76"/>
      <c r="AR89" s="76"/>
      <c r="AS89" s="76"/>
      <c r="AT89" s="76"/>
      <c r="AU89" s="76"/>
      <c r="AV89" s="76"/>
      <c r="AW89" s="76"/>
      <c r="AX89" s="76"/>
      <c r="AY89" s="76"/>
    </row>
    <row r="90" spans="1:51" ht="24" customHeight="1">
      <c r="A90" s="109"/>
      <c r="C90" s="18"/>
      <c r="E90" s="326"/>
      <c r="F90" s="326"/>
      <c r="G90" s="326"/>
      <c r="H90" s="326"/>
      <c r="I90" s="326"/>
      <c r="J90" s="326"/>
      <c r="K90" s="326"/>
      <c r="L90" s="326"/>
      <c r="M90" s="326"/>
      <c r="N90" s="326"/>
      <c r="O90" s="326"/>
      <c r="P90" s="326"/>
      <c r="Q90" s="326"/>
      <c r="S90" s="18"/>
      <c r="T90" s="53"/>
      <c r="V90" s="55"/>
      <c r="W90" s="55"/>
      <c r="X90" s="55"/>
      <c r="Y90" s="55"/>
      <c r="Z90" s="55"/>
      <c r="AA90" s="55"/>
      <c r="AB90" s="55"/>
      <c r="AC90" s="55"/>
      <c r="AD90" s="55"/>
      <c r="AE90" s="55"/>
      <c r="AF90" s="55"/>
      <c r="AG90" s="55"/>
      <c r="AH90" s="55"/>
      <c r="AI90" s="55"/>
      <c r="AJ90" s="55"/>
      <c r="AK90" s="55"/>
      <c r="AL90" s="76"/>
      <c r="AM90" s="76"/>
      <c r="AN90" s="76"/>
      <c r="AO90" s="76"/>
      <c r="AP90" s="76"/>
      <c r="AQ90" s="76"/>
      <c r="AR90" s="76"/>
      <c r="AS90" s="76"/>
      <c r="AT90" s="76"/>
      <c r="AU90" s="76"/>
      <c r="AV90" s="76"/>
      <c r="AW90" s="76"/>
      <c r="AX90" s="76"/>
      <c r="AY90" s="76"/>
    </row>
    <row r="91" spans="1:51" ht="13.2">
      <c r="C91" s="18"/>
      <c r="E91" s="324" t="str">
        <f>IF(AND(F14&lt;=0),Proration_Messages!$A$30,IF(AND(F15&lt;=0),Proration_Messages!$A$30,IF(AND($F$13&lt;=0),Proration_Messages!$A$30,Proration_Messages!$A$31)))</f>
        <v>Warning - an entry is missing in one or more of the required fields ('Billing Months', 'Current Billing Days', 'Total kWh') at the top of this worksheet.</v>
      </c>
      <c r="F91" s="324"/>
      <c r="G91" s="324"/>
      <c r="H91" s="324"/>
      <c r="I91" s="324"/>
      <c r="J91" s="324"/>
      <c r="K91" s="324"/>
      <c r="L91" s="324"/>
      <c r="M91" s="324"/>
      <c r="N91" s="324"/>
      <c r="O91" s="324"/>
      <c r="P91" s="324"/>
      <c r="Q91" s="324"/>
      <c r="S91" s="18"/>
      <c r="T91" s="53"/>
      <c r="V91" s="55"/>
      <c r="W91" s="55"/>
      <c r="X91" s="55"/>
      <c r="Y91" s="55"/>
      <c r="Z91" s="55"/>
      <c r="AA91" s="55"/>
      <c r="AB91" s="55"/>
      <c r="AC91" s="55"/>
      <c r="AD91" s="55"/>
      <c r="AE91" s="55"/>
      <c r="AF91" s="55"/>
      <c r="AG91" s="55"/>
      <c r="AH91" s="55"/>
      <c r="AI91" s="55"/>
      <c r="AJ91" s="55"/>
      <c r="AK91" s="55"/>
      <c r="AL91" s="76"/>
      <c r="AM91" s="76"/>
      <c r="AN91" s="76"/>
      <c r="AO91" s="76"/>
      <c r="AP91" s="76"/>
      <c r="AQ91" s="76"/>
      <c r="AR91" s="76"/>
      <c r="AS91" s="76"/>
      <c r="AT91" s="76"/>
      <c r="AU91" s="76"/>
      <c r="AV91" s="76"/>
      <c r="AW91" s="76"/>
      <c r="AX91" s="76"/>
      <c r="AY91" s="76"/>
    </row>
    <row r="92" spans="1:51" s="13" customFormat="1" ht="30" customHeight="1">
      <c r="A92" s="14"/>
      <c r="B92" s="14"/>
      <c r="C92" s="18"/>
      <c r="D92" s="14"/>
      <c r="E92" s="324"/>
      <c r="F92" s="324"/>
      <c r="G92" s="324"/>
      <c r="H92" s="324"/>
      <c r="I92" s="324"/>
      <c r="J92" s="324"/>
      <c r="K92" s="324"/>
      <c r="L92" s="324"/>
      <c r="M92" s="324"/>
      <c r="N92" s="324"/>
      <c r="O92" s="324"/>
      <c r="P92" s="324"/>
      <c r="Q92" s="324"/>
      <c r="S92" s="18"/>
      <c r="T92" s="53"/>
      <c r="V92" s="53"/>
      <c r="W92" s="53"/>
      <c r="X92" s="53"/>
      <c r="Y92" s="53"/>
      <c r="Z92" s="53"/>
      <c r="AA92" s="53"/>
      <c r="AB92" s="53"/>
      <c r="AC92" s="53"/>
      <c r="AD92" s="53"/>
      <c r="AE92" s="53"/>
      <c r="AF92" s="53"/>
      <c r="AG92" s="53"/>
      <c r="AH92" s="53"/>
      <c r="AI92" s="53"/>
      <c r="AJ92" s="53"/>
      <c r="AK92" s="53"/>
      <c r="AL92" s="87"/>
      <c r="AM92" s="87"/>
      <c r="AN92" s="87"/>
      <c r="AO92" s="87"/>
      <c r="AP92" s="87"/>
      <c r="AQ92" s="87"/>
      <c r="AR92" s="87"/>
      <c r="AS92" s="87"/>
      <c r="AT92" s="87"/>
      <c r="AU92" s="87"/>
      <c r="AV92" s="87"/>
      <c r="AW92" s="87"/>
      <c r="AX92" s="87"/>
      <c r="AY92" s="87"/>
    </row>
    <row r="93" spans="1:51" s="13" customFormat="1" ht="13.2">
      <c r="A93" s="109"/>
      <c r="B93" s="14"/>
      <c r="C93" s="18"/>
      <c r="E93" s="324"/>
      <c r="F93" s="324"/>
      <c r="G93" s="324"/>
      <c r="H93" s="324"/>
      <c r="I93" s="324"/>
      <c r="J93" s="324"/>
      <c r="K93" s="324"/>
      <c r="L93" s="324"/>
      <c r="M93" s="324"/>
      <c r="N93" s="324"/>
      <c r="O93" s="324"/>
      <c r="P93" s="324"/>
      <c r="Q93" s="324"/>
      <c r="S93" s="18"/>
      <c r="T93" s="53"/>
      <c r="V93" s="53"/>
      <c r="W93" s="53"/>
      <c r="X93" s="53"/>
      <c r="Z93" s="53"/>
      <c r="AA93" s="53"/>
      <c r="AB93" s="53"/>
      <c r="AC93" s="53"/>
      <c r="AD93" s="53"/>
      <c r="AE93" s="53"/>
      <c r="AF93" s="53"/>
      <c r="AG93" s="53"/>
      <c r="AH93" s="53"/>
      <c r="AI93" s="53"/>
      <c r="AJ93" s="53"/>
      <c r="AK93" s="53"/>
      <c r="AL93" s="87"/>
      <c r="AM93" s="87"/>
      <c r="AN93" s="87"/>
      <c r="AO93" s="87"/>
      <c r="AP93" s="87"/>
      <c r="AQ93" s="87"/>
      <c r="AR93" s="87"/>
      <c r="AS93" s="87"/>
      <c r="AT93" s="87"/>
      <c r="AU93" s="87"/>
      <c r="AV93" s="87"/>
      <c r="AW93" s="87"/>
      <c r="AX93" s="87"/>
      <c r="AY93" s="87"/>
    </row>
    <row r="94" spans="1:51" ht="13.8">
      <c r="A94" s="109"/>
      <c r="C94" s="18"/>
      <c r="D94" s="13"/>
      <c r="E94" s="97"/>
      <c r="F94" s="97"/>
      <c r="G94" s="97"/>
      <c r="H94" s="97"/>
      <c r="I94" s="97"/>
      <c r="J94" s="97"/>
      <c r="K94" s="97"/>
      <c r="L94" s="97"/>
      <c r="M94" s="97"/>
      <c r="N94" s="97"/>
      <c r="O94" s="97"/>
      <c r="P94" s="97"/>
      <c r="Q94" s="97"/>
      <c r="S94" s="18"/>
      <c r="T94" s="53"/>
      <c r="V94" s="55"/>
      <c r="W94" s="55"/>
      <c r="X94" s="55"/>
      <c r="Y94" s="55"/>
      <c r="Z94" s="55"/>
      <c r="AA94" s="55"/>
      <c r="AB94" s="55"/>
      <c r="AC94" s="55"/>
      <c r="AD94" s="55"/>
      <c r="AE94" s="55"/>
      <c r="AF94" s="55"/>
      <c r="AG94" s="55"/>
      <c r="AH94" s="55"/>
      <c r="AI94" s="55"/>
      <c r="AJ94" s="55"/>
      <c r="AK94" s="55"/>
      <c r="AL94" s="76"/>
      <c r="AM94" s="76"/>
      <c r="AN94" s="76"/>
      <c r="AO94" s="76"/>
      <c r="AP94" s="76"/>
      <c r="AQ94" s="76"/>
      <c r="AR94" s="76"/>
      <c r="AS94" s="76"/>
      <c r="AT94" s="76"/>
      <c r="AU94" s="76"/>
      <c r="AV94" s="76"/>
      <c r="AW94" s="76"/>
      <c r="AX94" s="76"/>
      <c r="AY94" s="76"/>
    </row>
    <row r="95" spans="1:51" ht="13.2">
      <c r="C95" s="18"/>
      <c r="E95" s="116" t="s">
        <v>66</v>
      </c>
      <c r="F95" s="117" t="s">
        <v>65</v>
      </c>
      <c r="G95" s="98"/>
      <c r="H95" s="98"/>
      <c r="I95" s="98"/>
      <c r="J95" s="98"/>
      <c r="K95" s="98"/>
      <c r="L95" s="98"/>
      <c r="M95" s="98"/>
      <c r="N95" s="98"/>
      <c r="O95" s="98"/>
      <c r="P95" s="119" t="s">
        <v>67</v>
      </c>
      <c r="Q95" s="118">
        <f>'Rate Update Sheet'!D32</f>
        <v>45729</v>
      </c>
      <c r="S95" s="18"/>
      <c r="T95" s="53"/>
      <c r="V95" s="55"/>
      <c r="W95" s="55"/>
      <c r="X95" s="55"/>
      <c r="Y95" s="53"/>
      <c r="Z95" s="55"/>
      <c r="AA95" s="55"/>
      <c r="AB95" s="55"/>
      <c r="AC95" s="55"/>
      <c r="AD95" s="55"/>
      <c r="AE95" s="55"/>
      <c r="AF95" s="55"/>
      <c r="AG95" s="55"/>
      <c r="AH95" s="55"/>
      <c r="AI95" s="55"/>
      <c r="AJ95" s="55"/>
      <c r="AK95" s="55"/>
      <c r="AL95" s="76"/>
      <c r="AM95" s="76"/>
      <c r="AN95" s="76"/>
      <c r="AO95" s="76"/>
      <c r="AP95" s="76"/>
      <c r="AQ95" s="76"/>
      <c r="AR95" s="76"/>
      <c r="AS95" s="76"/>
      <c r="AT95" s="76"/>
      <c r="AU95" s="76"/>
      <c r="AV95" s="76"/>
      <c r="AW95" s="76"/>
      <c r="AX95" s="76"/>
      <c r="AY95" s="76"/>
    </row>
    <row r="96" spans="1:51" ht="5.25" customHeight="1">
      <c r="C96" s="18"/>
      <c r="E96" s="98"/>
      <c r="F96" s="98"/>
      <c r="G96" s="98"/>
      <c r="H96" s="98"/>
      <c r="I96" s="98"/>
      <c r="J96" s="98"/>
      <c r="K96" s="98"/>
      <c r="L96" s="98"/>
      <c r="M96" s="98"/>
      <c r="N96" s="98"/>
      <c r="O96" s="98"/>
      <c r="P96" s="98"/>
      <c r="Q96" s="98"/>
      <c r="R96" s="18"/>
      <c r="S96" s="18"/>
      <c r="T96" s="53"/>
      <c r="V96" s="55"/>
      <c r="W96" s="55"/>
      <c r="X96" s="55"/>
      <c r="Y96" s="55"/>
      <c r="Z96" s="55"/>
      <c r="AA96" s="55"/>
      <c r="AB96" s="55"/>
      <c r="AC96" s="55"/>
      <c r="AD96" s="55"/>
      <c r="AE96" s="55"/>
      <c r="AF96" s="55"/>
      <c r="AG96" s="55"/>
      <c r="AH96" s="55"/>
      <c r="AI96" s="55"/>
      <c r="AJ96" s="55"/>
      <c r="AK96" s="55"/>
      <c r="AL96" s="76"/>
      <c r="AM96" s="76"/>
      <c r="AN96" s="76"/>
      <c r="AO96" s="76"/>
      <c r="AP96" s="76"/>
      <c r="AQ96" s="76"/>
      <c r="AR96" s="76"/>
      <c r="AS96" s="76"/>
      <c r="AT96" s="76"/>
      <c r="AU96" s="76"/>
      <c r="AV96" s="76"/>
      <c r="AW96" s="76"/>
      <c r="AX96" s="76"/>
      <c r="AY96" s="76"/>
    </row>
    <row r="97" spans="1:51" ht="39" customHeight="1">
      <c r="C97" s="18"/>
      <c r="D97" s="18"/>
      <c r="E97" s="113"/>
      <c r="F97" s="113"/>
      <c r="G97" s="113"/>
      <c r="H97" s="18"/>
      <c r="I97" s="18"/>
      <c r="J97" s="18"/>
      <c r="K97" s="18"/>
      <c r="L97" s="18"/>
      <c r="M97" s="114"/>
      <c r="N97" s="115"/>
      <c r="O97" s="114"/>
      <c r="P97" s="18"/>
      <c r="Q97" s="18"/>
      <c r="T97" s="53"/>
      <c r="U97" s="55"/>
      <c r="V97" s="55"/>
      <c r="W97" s="55"/>
      <c r="X97" s="55"/>
      <c r="Y97" s="55"/>
      <c r="Z97" s="55"/>
      <c r="AA97" s="55"/>
      <c r="AB97" s="55"/>
      <c r="AC97" s="55"/>
      <c r="AD97" s="55"/>
      <c r="AE97" s="55"/>
      <c r="AF97" s="55"/>
      <c r="AG97" s="55"/>
      <c r="AH97" s="55"/>
      <c r="AI97" s="55"/>
      <c r="AJ97" s="55"/>
      <c r="AK97" s="55"/>
      <c r="AL97" s="76"/>
      <c r="AM97" s="76"/>
      <c r="AN97" s="76"/>
      <c r="AO97" s="76"/>
      <c r="AP97" s="76"/>
      <c r="AQ97" s="76"/>
      <c r="AR97" s="76"/>
      <c r="AS97" s="76"/>
      <c r="AT97" s="76"/>
      <c r="AU97" s="76"/>
      <c r="AV97" s="76"/>
      <c r="AW97" s="76"/>
      <c r="AX97" s="76"/>
      <c r="AY97" s="76"/>
    </row>
    <row r="98" spans="1:51" ht="6" customHeight="1">
      <c r="A98" s="332"/>
      <c r="B98" s="336"/>
      <c r="C98" s="336"/>
      <c r="E98" s="98"/>
      <c r="F98" s="98"/>
      <c r="G98" s="98"/>
      <c r="T98" s="53"/>
      <c r="U98" s="55"/>
      <c r="V98" s="55"/>
      <c r="W98" s="55"/>
      <c r="X98" s="55"/>
      <c r="Y98" s="55"/>
      <c r="Z98" s="55"/>
      <c r="AA98" s="55"/>
      <c r="AB98" s="55"/>
      <c r="AC98" s="55"/>
      <c r="AD98" s="55"/>
      <c r="AE98" s="55"/>
      <c r="AF98" s="55"/>
      <c r="AG98" s="55"/>
      <c r="AH98" s="55"/>
      <c r="AI98" s="55"/>
      <c r="AJ98" s="55"/>
      <c r="AK98" s="55"/>
      <c r="AL98" s="76"/>
      <c r="AM98" s="76"/>
      <c r="AN98" s="76"/>
      <c r="AO98" s="76"/>
      <c r="AP98" s="76"/>
      <c r="AQ98" s="76"/>
      <c r="AR98" s="76"/>
      <c r="AS98" s="76"/>
      <c r="AT98" s="76"/>
      <c r="AU98" s="76"/>
      <c r="AV98" s="76"/>
      <c r="AW98" s="76"/>
      <c r="AX98" s="76"/>
      <c r="AY98" s="76"/>
    </row>
    <row r="99" spans="1:51" ht="26.25" customHeight="1">
      <c r="A99" s="336"/>
      <c r="B99" s="336"/>
      <c r="C99" s="336"/>
      <c r="T99" s="53"/>
      <c r="U99" s="55"/>
      <c r="V99" s="55"/>
      <c r="W99" s="55"/>
      <c r="X99" s="55"/>
      <c r="Y99" s="55"/>
      <c r="Z99" s="55"/>
      <c r="AA99" s="55"/>
      <c r="AB99" s="55"/>
      <c r="AC99" s="55"/>
      <c r="AD99" s="55"/>
      <c r="AE99" s="55"/>
      <c r="AF99" s="55"/>
      <c r="AG99" s="55"/>
      <c r="AH99" s="55"/>
      <c r="AI99" s="55"/>
      <c r="AJ99" s="55"/>
      <c r="AK99" s="55"/>
      <c r="AL99" s="76"/>
      <c r="AM99" s="76"/>
      <c r="AN99" s="76"/>
      <c r="AO99" s="76"/>
      <c r="AP99" s="76"/>
      <c r="AQ99" s="76"/>
      <c r="AR99" s="76"/>
      <c r="AS99" s="76"/>
      <c r="AT99" s="76"/>
      <c r="AU99" s="76"/>
      <c r="AV99" s="76"/>
      <c r="AW99" s="76"/>
      <c r="AX99" s="76"/>
      <c r="AY99" s="76"/>
    </row>
    <row r="100" spans="1:51" ht="6" customHeight="1">
      <c r="A100" s="336"/>
      <c r="B100" s="336"/>
      <c r="C100" s="33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row>
    <row r="101" spans="1:51" ht="25.5" customHeight="1">
      <c r="A101" s="335"/>
      <c r="B101" s="335"/>
      <c r="C101" s="335"/>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row>
    <row r="102" spans="1:51" ht="6" customHeight="1">
      <c r="A102" s="335"/>
      <c r="B102" s="335"/>
      <c r="C102" s="335"/>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row>
    <row r="103" spans="1:51" ht="27" customHeight="1">
      <c r="A103" s="335"/>
      <c r="B103" s="335"/>
      <c r="C103" s="335"/>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row>
    <row r="104" spans="1:51">
      <c r="A104" s="335"/>
      <c r="B104" s="335"/>
      <c r="C104" s="335"/>
    </row>
    <row r="105" spans="1:51" ht="30" customHeight="1">
      <c r="A105" s="332"/>
      <c r="B105" s="333"/>
      <c r="C105" s="333"/>
    </row>
    <row r="106" spans="1:51">
      <c r="A106" s="333"/>
      <c r="B106" s="333"/>
      <c r="C106" s="333"/>
    </row>
    <row r="107" spans="1:51" ht="56.25" customHeight="1"/>
    <row r="109" spans="1:51" ht="32.25" customHeight="1"/>
    <row r="111" spans="1:51" ht="29.25" customHeight="1"/>
    <row r="113" ht="72" customHeight="1"/>
  </sheetData>
  <sheetProtection algorithmName="SHA-512" hashValue="gn+kzEWZR6S1OvU5NWiRCdpRma963a+10aqpKjM1QQotigqyZKIqunNZl0X3oN0Bm6A7jMtF+ybfZY2vhhrsLQ==" saltValue="R8IvgmX5nGlCxZZu6BnAmA==" spinCount="100000" sheet="1" selectLockedCells="1"/>
  <protectedRanges>
    <protectedRange sqref="F13:G15" name="Range1"/>
  </protectedRanges>
  <dataConsolidate/>
  <customSheetViews>
    <customSheetView guid="{FA4C826A-926F-414B-A32C-0C9391686F63}" showPageBreaks="1" showGridLines="0" printArea="1">
      <selection activeCell="E4" sqref="E4:Q7"/>
      <pageMargins left="0.75" right="0.75" top="1" bottom="1" header="0.5" footer="0.5"/>
      <printOptions horizontalCentered="1" verticalCentered="1"/>
      <pageSetup scale="70" orientation="landscape" r:id="rId1"/>
      <headerFooter alignWithMargins="0"/>
    </customSheetView>
  </customSheetViews>
  <mergeCells count="60">
    <mergeCell ref="A19:B22"/>
    <mergeCell ref="E55:P55"/>
    <mergeCell ref="E62:P62"/>
    <mergeCell ref="E64:P64"/>
    <mergeCell ref="A24:B24"/>
    <mergeCell ref="A25:B25"/>
    <mergeCell ref="E20:F20"/>
    <mergeCell ref="A39:B39"/>
    <mergeCell ref="A42:B42"/>
    <mergeCell ref="A38:B38"/>
    <mergeCell ref="A27:B27"/>
    <mergeCell ref="A57:B57"/>
    <mergeCell ref="A34:B36"/>
    <mergeCell ref="A41:B41"/>
    <mergeCell ref="U56:W57"/>
    <mergeCell ref="U21:W30"/>
    <mergeCell ref="A54:B54"/>
    <mergeCell ref="A26:B26"/>
    <mergeCell ref="A28:B28"/>
    <mergeCell ref="A40:B40"/>
    <mergeCell ref="E33:P33"/>
    <mergeCell ref="A29:B29"/>
    <mergeCell ref="A53:B53"/>
    <mergeCell ref="E30:P30"/>
    <mergeCell ref="A51:B51"/>
    <mergeCell ref="A47:B47"/>
    <mergeCell ref="A48:B48"/>
    <mergeCell ref="A49:B49"/>
    <mergeCell ref="A50:B50"/>
    <mergeCell ref="A43:B43"/>
    <mergeCell ref="A105:C106"/>
    <mergeCell ref="A67:B67"/>
    <mergeCell ref="A101:C104"/>
    <mergeCell ref="A98:C100"/>
    <mergeCell ref="A63:B63"/>
    <mergeCell ref="A65:B65"/>
    <mergeCell ref="A69:B83"/>
    <mergeCell ref="E91:Q93"/>
    <mergeCell ref="A44:B44"/>
    <mergeCell ref="E89:Q90"/>
    <mergeCell ref="E51:P51"/>
    <mergeCell ref="E88:P88"/>
    <mergeCell ref="A45:B45"/>
    <mergeCell ref="A46:B46"/>
    <mergeCell ref="E66:P66"/>
    <mergeCell ref="E68:P68"/>
    <mergeCell ref="A13:A15"/>
    <mergeCell ref="V18:W18"/>
    <mergeCell ref="E2:R2"/>
    <mergeCell ref="E3:R3"/>
    <mergeCell ref="F14:G14"/>
    <mergeCell ref="E4:Q7"/>
    <mergeCell ref="E8:Q11"/>
    <mergeCell ref="K12:O12"/>
    <mergeCell ref="F13:G13"/>
    <mergeCell ref="E12:G12"/>
    <mergeCell ref="V15:W15"/>
    <mergeCell ref="K13:Q15"/>
    <mergeCell ref="V17:W17"/>
    <mergeCell ref="F15:G15"/>
  </mergeCells>
  <phoneticPr fontId="13" type="noConversion"/>
  <dataValidations xWindow="433" yWindow="468" count="2">
    <dataValidation type="whole" showErrorMessage="1" errorTitle="Current Billing Days" error="Please enter a number between 1 and 60. If your bill is &gt; 60 days, this worksheet may not accurately calculate the charges on your bill as some charges will be prorated, please call us for an explanation of charges." promptTitle="Current Billing Days" sqref="F14:G14" xr:uid="{00000000-0002-0000-0000-000000000000}">
      <formula1>1</formula1>
      <formula2>60</formula2>
    </dataValidation>
    <dataValidation type="whole" operator="greaterThanOrEqual" showErrorMessage="1" errorTitle="Number" error="Enter whole numbers only." promptTitle="Total kWh" prompt="Enter the number of kWh used from the Billable Usage section of your bill." sqref="F15:G15" xr:uid="{00000000-0002-0000-0000-000001000000}">
      <formula1>0</formula1>
    </dataValidation>
  </dataValidations>
  <printOptions horizontalCentered="1" verticalCentered="1"/>
  <pageMargins left="0.75" right="0.75" top="1" bottom="1" header="0.5" footer="0.5"/>
  <pageSetup scale="30" orientation="landscape" r:id="rId2"/>
  <headerFooter alignWithMargins="0">
    <oddHeader xml:space="preserve">&amp;C&amp;D
</oddHeader>
  </headerFooter>
  <extLst>
    <ext xmlns:x14="http://schemas.microsoft.com/office/spreadsheetml/2009/9/main" uri="{CCE6A557-97BC-4b89-ADB6-D9C93CAAB3DF}">
      <x14:dataValidations xmlns:xm="http://schemas.microsoft.com/office/excel/2006/main" xWindow="433" yWindow="468" count="1">
        <x14:dataValidation type="list" showInputMessage="1" showErrorMessage="1" errorTitle="Month Selection" error="Please select from the drop down list." promptTitle="Month Billed" prompt="Use the drop down list to select the billing month range that indicates when your bill was generated. See note above." xr:uid="{00000000-0002-0000-0000-000002000000}">
          <x14:formula1>
            <xm:f>'Rate Update Sheet'!$J$38:$J$39</xm:f>
          </x14:formula1>
          <xm:sqref>F13:G13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00B050"/>
  </sheetPr>
  <dimension ref="A2:U36"/>
  <sheetViews>
    <sheetView zoomScale="85" zoomScaleNormal="85" workbookViewId="0">
      <selection activeCell="M21" sqref="M21"/>
    </sheetView>
  </sheetViews>
  <sheetFormatPr defaultColWidth="9.33203125" defaultRowHeight="13.2"/>
  <cols>
    <col min="1" max="1" width="4.33203125" style="128" customWidth="1"/>
    <col min="2" max="3" width="9.33203125" style="128"/>
    <col min="4" max="4" width="5.6640625" style="128" customWidth="1"/>
    <col min="5" max="6" width="9.33203125" style="128"/>
    <col min="7" max="7" width="2.6640625" style="128" bestFit="1" customWidth="1"/>
    <col min="8" max="9" width="12.6640625" style="128" customWidth="1"/>
    <col min="10" max="10" width="6.6640625" style="128" customWidth="1"/>
    <col min="11" max="11" width="1" style="128" customWidth="1"/>
    <col min="12" max="12" width="6.6640625" style="128" customWidth="1"/>
    <col min="13" max="14" width="9.33203125" style="128"/>
    <col min="15" max="15" width="5.6640625" style="128" customWidth="1"/>
    <col min="16" max="17" width="9.33203125" style="128"/>
    <col min="18" max="18" width="2.6640625" style="128" bestFit="1" customWidth="1"/>
    <col min="19" max="20" width="12.6640625" style="128" customWidth="1"/>
    <col min="21" max="16384" width="9.33203125" style="128"/>
  </cols>
  <sheetData>
    <row r="2" spans="2:20" ht="22.8">
      <c r="B2" s="350" t="s">
        <v>74</v>
      </c>
      <c r="C2" s="351"/>
      <c r="D2" s="351"/>
      <c r="E2" s="351"/>
      <c r="F2" s="351"/>
      <c r="G2" s="351"/>
      <c r="H2" s="351"/>
      <c r="I2" s="351"/>
      <c r="J2" s="351"/>
      <c r="K2" s="351"/>
      <c r="L2" s="351"/>
      <c r="M2" s="351"/>
      <c r="N2" s="351"/>
      <c r="O2" s="351"/>
      <c r="P2" s="351"/>
      <c r="Q2" s="351"/>
      <c r="R2" s="351"/>
      <c r="S2" s="351"/>
      <c r="T2" s="352"/>
    </row>
    <row r="3" spans="2:20" ht="15" customHeight="1">
      <c r="B3" s="353" t="s">
        <v>85</v>
      </c>
      <c r="C3" s="354"/>
      <c r="D3" s="354"/>
      <c r="E3" s="354"/>
      <c r="F3" s="354"/>
      <c r="G3" s="354"/>
      <c r="H3" s="354"/>
      <c r="I3" s="354"/>
      <c r="J3" s="354"/>
      <c r="K3" s="354"/>
      <c r="L3" s="354"/>
      <c r="M3" s="354"/>
      <c r="N3" s="354"/>
      <c r="O3" s="354"/>
      <c r="P3" s="354"/>
      <c r="Q3" s="354"/>
      <c r="R3" s="354"/>
      <c r="S3" s="354"/>
      <c r="T3" s="355"/>
    </row>
    <row r="4" spans="2:20" ht="15" customHeight="1">
      <c r="B4" s="356"/>
      <c r="C4" s="357"/>
      <c r="D4" s="357"/>
      <c r="E4" s="357"/>
      <c r="F4" s="357"/>
      <c r="G4" s="357"/>
      <c r="H4" s="357"/>
      <c r="I4" s="357"/>
      <c r="J4" s="357"/>
      <c r="K4" s="357"/>
      <c r="L4" s="357"/>
      <c r="M4" s="357"/>
      <c r="N4" s="357"/>
      <c r="O4" s="357"/>
      <c r="P4" s="357"/>
      <c r="Q4" s="357"/>
      <c r="R4" s="357"/>
      <c r="S4" s="357"/>
      <c r="T4" s="358"/>
    </row>
    <row r="5" spans="2:20" ht="6" customHeight="1">
      <c r="B5" s="134"/>
      <c r="C5" s="134"/>
      <c r="D5" s="134"/>
      <c r="E5" s="134"/>
      <c r="F5" s="134"/>
      <c r="G5" s="134"/>
      <c r="H5" s="134"/>
      <c r="I5" s="134"/>
      <c r="J5" s="134"/>
      <c r="K5" s="134"/>
      <c r="L5" s="134"/>
      <c r="M5" s="134"/>
      <c r="N5" s="134"/>
      <c r="O5" s="134"/>
      <c r="P5" s="134"/>
      <c r="Q5" s="134"/>
      <c r="R5" s="134"/>
      <c r="S5" s="134"/>
      <c r="T5" s="134"/>
    </row>
    <row r="6" spans="2:20" ht="15" customHeight="1">
      <c r="B6" s="353" t="s">
        <v>75</v>
      </c>
      <c r="C6" s="354"/>
      <c r="D6" s="354"/>
      <c r="E6" s="354"/>
      <c r="F6" s="354"/>
      <c r="G6" s="354"/>
      <c r="H6" s="354"/>
      <c r="I6" s="354"/>
      <c r="J6" s="354"/>
      <c r="K6" s="354"/>
      <c r="L6" s="354"/>
      <c r="M6" s="354"/>
      <c r="N6" s="354"/>
      <c r="O6" s="354"/>
      <c r="P6" s="354"/>
      <c r="Q6" s="354"/>
      <c r="R6" s="354"/>
      <c r="S6" s="354"/>
      <c r="T6" s="355"/>
    </row>
    <row r="7" spans="2:20" ht="15" customHeight="1">
      <c r="B7" s="356"/>
      <c r="C7" s="357"/>
      <c r="D7" s="357"/>
      <c r="E7" s="357"/>
      <c r="F7" s="357"/>
      <c r="G7" s="357"/>
      <c r="H7" s="357"/>
      <c r="I7" s="357"/>
      <c r="J7" s="357"/>
      <c r="K7" s="357"/>
      <c r="L7" s="357"/>
      <c r="M7" s="357"/>
      <c r="N7" s="357"/>
      <c r="O7" s="357"/>
      <c r="P7" s="357"/>
      <c r="Q7" s="357"/>
      <c r="R7" s="357"/>
      <c r="S7" s="357"/>
      <c r="T7" s="358"/>
    </row>
    <row r="8" spans="2:20" ht="6" customHeight="1">
      <c r="B8" s="126"/>
      <c r="C8" s="126"/>
      <c r="D8" s="126"/>
      <c r="E8" s="126"/>
      <c r="F8" s="126"/>
      <c r="G8" s="126"/>
      <c r="H8" s="126"/>
      <c r="I8" s="126"/>
      <c r="J8" s="126"/>
      <c r="K8" s="126"/>
      <c r="L8" s="126"/>
      <c r="M8" s="126"/>
      <c r="N8" s="126"/>
      <c r="O8" s="126"/>
      <c r="P8" s="126"/>
      <c r="Q8" s="126"/>
      <c r="R8" s="126"/>
      <c r="S8" s="126"/>
    </row>
    <row r="9" spans="2:20" ht="6" customHeight="1">
      <c r="B9" s="359"/>
      <c r="C9" s="360"/>
      <c r="D9" s="360"/>
      <c r="E9" s="360"/>
      <c r="F9" s="360"/>
      <c r="G9" s="360"/>
      <c r="H9" s="360"/>
      <c r="I9" s="360"/>
      <c r="J9" s="360"/>
      <c r="K9" s="360"/>
      <c r="L9" s="360"/>
      <c r="M9" s="360"/>
      <c r="N9" s="360"/>
      <c r="O9" s="360"/>
      <c r="P9" s="360"/>
      <c r="Q9" s="360"/>
      <c r="R9" s="360"/>
      <c r="S9" s="360"/>
      <c r="T9" s="361"/>
    </row>
    <row r="10" spans="2:20" ht="6" customHeight="1"/>
    <row r="11" spans="2:20" ht="21">
      <c r="B11" s="362" t="s">
        <v>76</v>
      </c>
      <c r="C11" s="363"/>
      <c r="D11" s="363"/>
      <c r="E11" s="363"/>
      <c r="F11" s="363"/>
      <c r="G11" s="363"/>
      <c r="H11" s="363"/>
      <c r="I11" s="364"/>
      <c r="J11" s="138"/>
      <c r="K11" s="141" t="s">
        <v>58</v>
      </c>
      <c r="L11" s="142"/>
      <c r="M11" s="362" t="s">
        <v>77</v>
      </c>
      <c r="N11" s="363"/>
      <c r="O11" s="363"/>
      <c r="P11" s="363"/>
      <c r="Q11" s="363"/>
      <c r="R11" s="363"/>
      <c r="S11" s="363"/>
      <c r="T11" s="364"/>
    </row>
    <row r="12" spans="2:20">
      <c r="K12" s="382"/>
    </row>
    <row r="13" spans="2:20" ht="13.8">
      <c r="B13" s="365" t="s">
        <v>53</v>
      </c>
      <c r="C13" s="366"/>
      <c r="D13" s="366"/>
      <c r="E13" s="366"/>
      <c r="F13" s="366"/>
      <c r="G13" s="366"/>
      <c r="H13" s="366"/>
      <c r="I13" s="367"/>
      <c r="J13" s="139"/>
      <c r="K13" s="383"/>
      <c r="L13" s="135"/>
      <c r="M13" s="365" t="s">
        <v>82</v>
      </c>
      <c r="N13" s="374"/>
      <c r="O13" s="374"/>
      <c r="P13" s="374"/>
      <c r="Q13" s="374"/>
      <c r="R13" s="374"/>
      <c r="S13" s="374"/>
      <c r="T13" s="375"/>
    </row>
    <row r="14" spans="2:20" ht="12.75" customHeight="1">
      <c r="B14" s="368"/>
      <c r="C14" s="369"/>
      <c r="D14" s="369"/>
      <c r="E14" s="369"/>
      <c r="F14" s="369"/>
      <c r="G14" s="369"/>
      <c r="H14" s="369"/>
      <c r="I14" s="370"/>
      <c r="J14" s="138"/>
      <c r="K14" s="383"/>
      <c r="L14" s="135"/>
      <c r="M14" s="376"/>
      <c r="N14" s="377"/>
      <c r="O14" s="377"/>
      <c r="P14" s="377"/>
      <c r="Q14" s="377"/>
      <c r="R14" s="377"/>
      <c r="S14" s="377"/>
      <c r="T14" s="378"/>
    </row>
    <row r="15" spans="2:20" ht="12.75" customHeight="1">
      <c r="B15" s="368"/>
      <c r="C15" s="369"/>
      <c r="D15" s="369"/>
      <c r="E15" s="369"/>
      <c r="F15" s="369"/>
      <c r="G15" s="369"/>
      <c r="H15" s="369"/>
      <c r="I15" s="370"/>
      <c r="J15" s="138"/>
      <c r="K15" s="383"/>
      <c r="L15" s="135"/>
      <c r="M15" s="376"/>
      <c r="N15" s="377"/>
      <c r="O15" s="377"/>
      <c r="P15" s="377"/>
      <c r="Q15" s="377"/>
      <c r="R15" s="377"/>
      <c r="S15" s="377"/>
      <c r="T15" s="378"/>
    </row>
    <row r="16" spans="2:20" ht="21" customHeight="1">
      <c r="B16" s="371"/>
      <c r="C16" s="372"/>
      <c r="D16" s="372"/>
      <c r="E16" s="372"/>
      <c r="F16" s="372"/>
      <c r="G16" s="372"/>
      <c r="H16" s="372"/>
      <c r="I16" s="373"/>
      <c r="J16" s="140"/>
      <c r="K16" s="383"/>
      <c r="L16" s="135"/>
      <c r="M16" s="379"/>
      <c r="N16" s="380"/>
      <c r="O16" s="380"/>
      <c r="P16" s="380"/>
      <c r="Q16" s="380"/>
      <c r="R16" s="380"/>
      <c r="S16" s="380"/>
      <c r="T16" s="381"/>
    </row>
    <row r="17" spans="1:21" ht="6" customHeight="1">
      <c r="K17" s="383"/>
    </row>
    <row r="18" spans="1:21" s="137" customFormat="1" ht="13.8" thickBot="1">
      <c r="B18" s="145" t="s">
        <v>54</v>
      </c>
      <c r="C18" s="144"/>
      <c r="K18" s="383"/>
      <c r="M18" s="145" t="s">
        <v>55</v>
      </c>
      <c r="N18" s="144"/>
    </row>
    <row r="19" spans="1:21">
      <c r="A19" s="143"/>
      <c r="B19" s="385"/>
      <c r="C19" s="386"/>
      <c r="D19" s="131"/>
      <c r="E19" s="389" t="s">
        <v>78</v>
      </c>
      <c r="F19" s="390"/>
      <c r="G19" s="390"/>
      <c r="H19" s="390"/>
      <c r="I19" s="391"/>
      <c r="K19" s="383"/>
      <c r="M19" s="395"/>
      <c r="N19" s="396"/>
      <c r="O19" s="131"/>
      <c r="P19" s="389" t="s">
        <v>83</v>
      </c>
      <c r="Q19" s="390"/>
      <c r="R19" s="390"/>
      <c r="S19" s="390"/>
      <c r="T19" s="391"/>
    </row>
    <row r="20" spans="1:21" ht="13.8" thickBot="1">
      <c r="A20" s="143"/>
      <c r="B20" s="387"/>
      <c r="C20" s="388"/>
      <c r="D20" s="131"/>
      <c r="E20" s="392"/>
      <c r="F20" s="393"/>
      <c r="G20" s="393"/>
      <c r="H20" s="393"/>
      <c r="I20" s="394"/>
      <c r="K20" s="383"/>
      <c r="M20" s="397"/>
      <c r="N20" s="398"/>
      <c r="O20" s="131"/>
      <c r="P20" s="392"/>
      <c r="Q20" s="393"/>
      <c r="R20" s="393"/>
      <c r="S20" s="393"/>
      <c r="T20" s="394"/>
    </row>
    <row r="21" spans="1:21" ht="13.8" thickBot="1">
      <c r="B21" s="130"/>
      <c r="C21" s="130"/>
      <c r="D21" s="126"/>
      <c r="E21" s="126"/>
      <c r="F21" s="126"/>
      <c r="G21" s="126"/>
      <c r="H21" s="126"/>
      <c r="I21" s="126"/>
      <c r="K21" s="383"/>
      <c r="M21" s="126"/>
      <c r="N21" s="126"/>
      <c r="O21" s="126"/>
      <c r="P21" s="126"/>
      <c r="Q21" s="126"/>
      <c r="R21" s="126"/>
      <c r="S21" s="126"/>
      <c r="T21" s="126"/>
    </row>
    <row r="22" spans="1:21" s="135" customFormat="1" ht="14.4" thickBot="1">
      <c r="A22" s="149"/>
      <c r="B22" s="399" t="s">
        <v>0</v>
      </c>
      <c r="C22" s="400"/>
      <c r="D22" s="151" t="s">
        <v>7</v>
      </c>
      <c r="E22" s="404" t="s">
        <v>25</v>
      </c>
      <c r="F22" s="400"/>
      <c r="G22" s="154"/>
      <c r="H22" s="152" t="s">
        <v>6</v>
      </c>
      <c r="I22" s="153" t="s">
        <v>5</v>
      </c>
      <c r="J22" s="150"/>
      <c r="K22" s="383"/>
      <c r="L22" s="149"/>
      <c r="M22" s="399" t="s">
        <v>0</v>
      </c>
      <c r="N22" s="400"/>
      <c r="O22" s="151" t="s">
        <v>7</v>
      </c>
      <c r="P22" s="404" t="s">
        <v>25</v>
      </c>
      <c r="Q22" s="400"/>
      <c r="R22" s="154"/>
      <c r="S22" s="152" t="s">
        <v>6</v>
      </c>
      <c r="T22" s="153" t="s">
        <v>5</v>
      </c>
      <c r="U22" s="150"/>
    </row>
    <row r="23" spans="1:21" s="135" customFormat="1" ht="19.5" customHeight="1" thickBot="1">
      <c r="A23" s="149"/>
      <c r="B23" s="405">
        <f>B19</f>
        <v>0</v>
      </c>
      <c r="C23" s="406"/>
      <c r="D23" s="159" t="s">
        <v>7</v>
      </c>
      <c r="E23" s="407">
        <f>'Rate Update Sheet'!$T$19/100</f>
        <v>1.2E-2</v>
      </c>
      <c r="F23" s="408"/>
      <c r="G23" s="171" t="s">
        <v>19</v>
      </c>
      <c r="H23" s="172">
        <f>B23*E23</f>
        <v>0</v>
      </c>
      <c r="I23" s="160"/>
      <c r="J23" s="150"/>
      <c r="K23" s="383"/>
      <c r="L23" s="149"/>
      <c r="M23" s="405" t="s">
        <v>8</v>
      </c>
      <c r="N23" s="406"/>
      <c r="O23" s="159" t="s">
        <v>7</v>
      </c>
      <c r="P23" s="407" t="s">
        <v>56</v>
      </c>
      <c r="Q23" s="408"/>
      <c r="R23" s="171" t="s">
        <v>19</v>
      </c>
      <c r="S23" s="172">
        <f>M19</f>
        <v>0</v>
      </c>
      <c r="T23" s="160"/>
      <c r="U23" s="150"/>
    </row>
    <row r="24" spans="1:21" s="135" customFormat="1" ht="4.3499999999999996" customHeight="1" thickTop="1">
      <c r="A24" s="149"/>
      <c r="B24" s="161"/>
      <c r="C24" s="162"/>
      <c r="D24" s="163"/>
      <c r="E24" s="164"/>
      <c r="F24" s="164"/>
      <c r="G24" s="164"/>
      <c r="H24" s="165"/>
      <c r="I24" s="166"/>
      <c r="J24" s="150"/>
      <c r="K24" s="383"/>
      <c r="L24" s="149"/>
      <c r="M24" s="161"/>
      <c r="N24" s="162"/>
      <c r="O24" s="163"/>
      <c r="P24" s="164"/>
      <c r="Q24" s="164"/>
      <c r="R24" s="164"/>
      <c r="S24" s="165"/>
      <c r="T24" s="166"/>
      <c r="U24" s="150"/>
    </row>
    <row r="25" spans="1:21" s="135" customFormat="1" ht="16.2" thickBot="1">
      <c r="A25" s="149"/>
      <c r="B25" s="167"/>
      <c r="C25" s="168"/>
      <c r="D25" s="409" t="s">
        <v>57</v>
      </c>
      <c r="E25" s="410"/>
      <c r="F25" s="410"/>
      <c r="G25" s="410"/>
      <c r="H25" s="411"/>
      <c r="I25" s="169">
        <f>H23</f>
        <v>0</v>
      </c>
      <c r="J25" s="150"/>
      <c r="K25" s="383"/>
      <c r="L25" s="149"/>
      <c r="M25" s="167"/>
      <c r="N25" s="168"/>
      <c r="O25" s="409" t="s">
        <v>79</v>
      </c>
      <c r="P25" s="410"/>
      <c r="Q25" s="410"/>
      <c r="R25" s="410"/>
      <c r="S25" s="411"/>
      <c r="T25" s="169">
        <f>S23</f>
        <v>0</v>
      </c>
      <c r="U25" s="150"/>
    </row>
    <row r="26" spans="1:21" ht="4.3499999999999996" customHeight="1" thickBot="1">
      <c r="B26" s="170"/>
      <c r="C26" s="170"/>
      <c r="D26" s="170"/>
      <c r="E26" s="170"/>
      <c r="F26" s="170"/>
      <c r="G26" s="170"/>
      <c r="H26" s="170"/>
      <c r="I26" s="170"/>
      <c r="K26" s="383"/>
      <c r="M26" s="170"/>
      <c r="N26" s="170"/>
      <c r="O26" s="170"/>
      <c r="P26" s="170"/>
      <c r="Q26" s="170"/>
      <c r="R26" s="170"/>
      <c r="S26" s="170"/>
      <c r="T26" s="170"/>
    </row>
    <row r="27" spans="1:21" s="136" customFormat="1" ht="15.6">
      <c r="A27" s="146"/>
      <c r="B27" s="155"/>
      <c r="C27" s="156"/>
      <c r="D27" s="412" t="s">
        <v>50</v>
      </c>
      <c r="E27" s="413"/>
      <c r="F27" s="413"/>
      <c r="G27" s="413"/>
      <c r="H27" s="414"/>
      <c r="I27" s="157">
        <f>'Rate Worksheet'!Q88</f>
        <v>0</v>
      </c>
      <c r="J27" s="147"/>
      <c r="K27" s="383"/>
      <c r="L27" s="146"/>
      <c r="M27" s="155"/>
      <c r="N27" s="156"/>
      <c r="O27" s="412" t="s">
        <v>50</v>
      </c>
      <c r="P27" s="413"/>
      <c r="Q27" s="413"/>
      <c r="R27" s="413"/>
      <c r="S27" s="414"/>
      <c r="T27" s="157">
        <f>'Rate Worksheet'!Q88</f>
        <v>0</v>
      </c>
      <c r="U27" s="147"/>
    </row>
    <row r="28" spans="1:21" ht="4.3499999999999996" customHeight="1">
      <c r="A28" s="143"/>
      <c r="B28" s="148"/>
      <c r="C28" s="136"/>
      <c r="D28" s="136"/>
      <c r="E28" s="136"/>
      <c r="F28" s="136"/>
      <c r="G28" s="136"/>
      <c r="H28" s="136"/>
      <c r="I28" s="160"/>
      <c r="J28" s="131"/>
      <c r="K28" s="383"/>
      <c r="L28" s="143"/>
      <c r="M28" s="148"/>
      <c r="N28" s="136"/>
      <c r="O28" s="136"/>
      <c r="P28" s="136"/>
      <c r="Q28" s="136"/>
      <c r="R28" s="136"/>
      <c r="S28" s="136"/>
      <c r="T28" s="160"/>
      <c r="U28" s="131"/>
    </row>
    <row r="29" spans="1:21" s="136" customFormat="1" ht="16.2" thickBot="1">
      <c r="A29" s="146"/>
      <c r="B29" s="401" t="s">
        <v>51</v>
      </c>
      <c r="C29" s="402"/>
      <c r="D29" s="402"/>
      <c r="E29" s="402"/>
      <c r="F29" s="402"/>
      <c r="G29" s="402"/>
      <c r="H29" s="403"/>
      <c r="I29" s="158">
        <f>I27+I25</f>
        <v>0</v>
      </c>
      <c r="J29" s="147"/>
      <c r="K29" s="383"/>
      <c r="L29" s="146"/>
      <c r="M29" s="401" t="s">
        <v>51</v>
      </c>
      <c r="N29" s="402"/>
      <c r="O29" s="402"/>
      <c r="P29" s="402"/>
      <c r="Q29" s="402"/>
      <c r="R29" s="402"/>
      <c r="S29" s="403"/>
      <c r="T29" s="158">
        <f>T27+T25</f>
        <v>0</v>
      </c>
      <c r="U29" s="147"/>
    </row>
    <row r="30" spans="1:21">
      <c r="B30" s="418" t="s">
        <v>80</v>
      </c>
      <c r="C30" s="419"/>
      <c r="D30" s="419"/>
      <c r="E30" s="419"/>
      <c r="F30" s="419"/>
      <c r="G30" s="419"/>
      <c r="H30" s="419"/>
      <c r="I30" s="420"/>
      <c r="K30" s="384"/>
      <c r="M30" s="418" t="s">
        <v>84</v>
      </c>
      <c r="N30" s="419"/>
      <c r="O30" s="419"/>
      <c r="P30" s="419"/>
      <c r="Q30" s="419"/>
      <c r="R30" s="419"/>
      <c r="S30" s="419"/>
      <c r="T30" s="420"/>
    </row>
    <row r="31" spans="1:21">
      <c r="B31" s="421"/>
      <c r="C31" s="422"/>
      <c r="D31" s="422"/>
      <c r="E31" s="422"/>
      <c r="F31" s="422"/>
      <c r="G31" s="422"/>
      <c r="H31" s="422"/>
      <c r="I31" s="423"/>
      <c r="M31" s="421"/>
      <c r="N31" s="422"/>
      <c r="O31" s="422"/>
      <c r="P31" s="422"/>
      <c r="Q31" s="422"/>
      <c r="R31" s="422"/>
      <c r="S31" s="422"/>
      <c r="T31" s="423"/>
    </row>
    <row r="32" spans="1:21">
      <c r="B32" s="421"/>
      <c r="C32" s="422"/>
      <c r="D32" s="422"/>
      <c r="E32" s="422"/>
      <c r="F32" s="422"/>
      <c r="G32" s="422"/>
      <c r="H32" s="422"/>
      <c r="I32" s="423"/>
      <c r="M32" s="421"/>
      <c r="N32" s="422"/>
      <c r="O32" s="422"/>
      <c r="P32" s="422"/>
      <c r="Q32" s="422"/>
      <c r="R32" s="422"/>
      <c r="S32" s="422"/>
      <c r="T32" s="423"/>
    </row>
    <row r="33" spans="2:20">
      <c r="B33" s="424"/>
      <c r="C33" s="425"/>
      <c r="D33" s="425"/>
      <c r="E33" s="425"/>
      <c r="F33" s="425"/>
      <c r="G33" s="425"/>
      <c r="H33" s="425"/>
      <c r="I33" s="426"/>
      <c r="M33" s="424"/>
      <c r="N33" s="425"/>
      <c r="O33" s="425"/>
      <c r="P33" s="425"/>
      <c r="Q33" s="425"/>
      <c r="R33" s="425"/>
      <c r="S33" s="425"/>
      <c r="T33" s="426"/>
    </row>
    <row r="34" spans="2:20" ht="6" customHeight="1">
      <c r="B34" s="359"/>
      <c r="C34" s="360"/>
      <c r="D34" s="360"/>
      <c r="E34" s="360"/>
      <c r="F34" s="360"/>
      <c r="G34" s="360"/>
      <c r="H34" s="360"/>
      <c r="I34" s="360"/>
      <c r="J34" s="360"/>
      <c r="K34" s="360"/>
      <c r="L34" s="360"/>
      <c r="M34" s="360"/>
      <c r="N34" s="360"/>
      <c r="O34" s="360"/>
      <c r="P34" s="360"/>
      <c r="Q34" s="360"/>
      <c r="R34" s="360"/>
      <c r="S34" s="360"/>
      <c r="T34" s="361"/>
    </row>
    <row r="35" spans="2:20" ht="2.25" customHeight="1"/>
    <row r="36" spans="2:20" ht="13.8">
      <c r="B36" s="415" t="s">
        <v>81</v>
      </c>
      <c r="C36" s="416"/>
      <c r="D36" s="416"/>
      <c r="E36" s="416"/>
      <c r="F36" s="416"/>
      <c r="G36" s="416"/>
      <c r="H36" s="416"/>
      <c r="I36" s="416"/>
      <c r="J36" s="416"/>
      <c r="K36" s="416"/>
      <c r="L36" s="416"/>
      <c r="M36" s="416"/>
      <c r="N36" s="416"/>
      <c r="O36" s="416"/>
      <c r="P36" s="416"/>
      <c r="Q36" s="416"/>
      <c r="R36" s="416"/>
      <c r="S36" s="416"/>
      <c r="T36" s="417"/>
    </row>
  </sheetData>
  <sheetProtection algorithmName="SHA-512" hashValue="ngiyOYEmBRWDiqhdywHem1KC8witq6P/c4g/kaVlbGT3YPxYxDZIWKz9MLML2ajCSPIfysFu5ykZn9psHu3h1Q==" saltValue="l0N2YBn/fPOA1w8tr3DyoQ==" spinCount="100000" sheet="1" objects="1" scenarios="1"/>
  <protectedRanges>
    <protectedRange sqref="B19" name="Range1"/>
    <protectedRange sqref="M19" name="Range2"/>
  </protectedRanges>
  <mergeCells count="31">
    <mergeCell ref="B34:T34"/>
    <mergeCell ref="B36:T36"/>
    <mergeCell ref="M23:N23"/>
    <mergeCell ref="P23:Q23"/>
    <mergeCell ref="O25:S25"/>
    <mergeCell ref="O27:S27"/>
    <mergeCell ref="B30:I33"/>
    <mergeCell ref="M30:T33"/>
    <mergeCell ref="B29:H29"/>
    <mergeCell ref="B13:I16"/>
    <mergeCell ref="M13:T16"/>
    <mergeCell ref="K12:K30"/>
    <mergeCell ref="B19:C20"/>
    <mergeCell ref="E19:I20"/>
    <mergeCell ref="M19:N20"/>
    <mergeCell ref="P19:T20"/>
    <mergeCell ref="B22:C22"/>
    <mergeCell ref="M29:S29"/>
    <mergeCell ref="E22:F22"/>
    <mergeCell ref="B23:C23"/>
    <mergeCell ref="E23:F23"/>
    <mergeCell ref="D25:H25"/>
    <mergeCell ref="D27:H27"/>
    <mergeCell ref="M22:N22"/>
    <mergeCell ref="P22:Q22"/>
    <mergeCell ref="B2:T2"/>
    <mergeCell ref="B3:T4"/>
    <mergeCell ref="B6:T7"/>
    <mergeCell ref="B9:T9"/>
    <mergeCell ref="B11:I11"/>
    <mergeCell ref="M11:T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5:P37"/>
  <sheetViews>
    <sheetView workbookViewId="0">
      <selection activeCell="R23" sqref="R23"/>
    </sheetView>
  </sheetViews>
  <sheetFormatPr defaultRowHeight="13.2"/>
  <sheetData>
    <row r="5" spans="1:4">
      <c r="A5" s="5"/>
      <c r="B5" s="5" t="s">
        <v>22</v>
      </c>
      <c r="C5" s="5"/>
      <c r="D5" s="5"/>
    </row>
    <row r="6" spans="1:4">
      <c r="A6" s="6">
        <f>IF(AND('Rate Worksheet'!$F$14&lt;=25),2,IF(AND('Rate Worksheet'!$F$14&gt;=41),2,IF(AND('Rate Worksheet'!$F$14&gt;=26,'Rate Worksheet'!$F$14&lt;=40),1)))</f>
        <v>2</v>
      </c>
      <c r="B6" s="5">
        <v>1</v>
      </c>
      <c r="C6" s="6">
        <f>IF('Rate Worksheet'!F15&lt;=800,'Rate Worksheet'!F15,800)</f>
        <v>0</v>
      </c>
      <c r="D6" s="5"/>
    </row>
    <row r="7" spans="1:4">
      <c r="A7" s="5"/>
      <c r="B7" s="5">
        <v>2</v>
      </c>
      <c r="C7" s="6">
        <f>IF('Rate Worksheet'!F15&lt;=(800/30*'Rate Worksheet'!F14),'Rate Worksheet'!F15,(800/30*'Rate Worksheet'!F14))</f>
        <v>0</v>
      </c>
      <c r="D7" s="5"/>
    </row>
    <row r="8" spans="1:4">
      <c r="A8" s="5"/>
      <c r="B8" s="5"/>
      <c r="C8" s="6"/>
      <c r="D8" s="5"/>
    </row>
    <row r="11" spans="1:4">
      <c r="A11" s="5" t="s">
        <v>39</v>
      </c>
      <c r="B11" s="5"/>
      <c r="C11" s="5"/>
      <c r="D11" s="5"/>
    </row>
    <row r="12" spans="1:4">
      <c r="A12" s="4" t="s">
        <v>33</v>
      </c>
      <c r="B12" s="4"/>
      <c r="C12" s="4"/>
      <c r="D12" s="4"/>
    </row>
    <row r="13" spans="1:4">
      <c r="A13" s="4"/>
      <c r="B13" s="4"/>
      <c r="C13" s="4"/>
      <c r="D13" s="4"/>
    </row>
    <row r="14" spans="1:4">
      <c r="A14" s="4"/>
      <c r="B14" s="4" t="s">
        <v>36</v>
      </c>
      <c r="C14" s="4"/>
      <c r="D14" s="4"/>
    </row>
    <row r="15" spans="1:4">
      <c r="A15" s="6">
        <f>IF(AND('Rate Worksheet'!$F$14&lt;=25),2,IF(AND('Rate Worksheet'!$F$14&gt;=41),2,IF(AND('Rate Worksheet'!$F$14&gt;=26,'Rate Worksheet'!$F$14&lt;=40),1)))</f>
        <v>2</v>
      </c>
      <c r="B15" s="5">
        <v>1</v>
      </c>
      <c r="C15" s="6">
        <f>IF('Rate Worksheet'!F15&lt;=2500,'Rate Worksheet'!F15,2500)</f>
        <v>0</v>
      </c>
      <c r="D15" s="5"/>
    </row>
    <row r="16" spans="1:4">
      <c r="A16" s="5"/>
      <c r="B16" s="5">
        <v>2</v>
      </c>
      <c r="C16" s="6">
        <f>IF('Rate Worksheet'!$F$15&lt;=(2500/30*'Rate Worksheet'!$F$14),'Rate Worksheet'!$F$15,(2500/30*'Rate Worksheet'!$F$14))</f>
        <v>0</v>
      </c>
      <c r="D16" s="5"/>
    </row>
    <row r="17" spans="1:16">
      <c r="A17" s="5"/>
      <c r="B17" s="5" t="s">
        <v>37</v>
      </c>
      <c r="C17" s="5"/>
      <c r="D17" s="5"/>
    </row>
    <row r="18" spans="1:16" ht="15">
      <c r="A18" s="6">
        <f>IF(AND('Rate Worksheet'!$F$14&lt;=25),2,IF(AND('Rate Worksheet'!$F$14&gt;=41),2,IF(AND('Rate Worksheet'!$F$14&gt;=26,'Rate Worksheet'!$F$14&lt;=40),1)))</f>
        <v>2</v>
      </c>
      <c r="B18" s="5">
        <v>1</v>
      </c>
      <c r="C18" s="7">
        <f>IF(AND('Rate Worksheet'!$F$15&lt;2500),0,IF(AND('Rate Worksheet'!$F$15&lt;50001),'Rate Worksheet'!$F$15-2500, 47500))</f>
        <v>0</v>
      </c>
      <c r="D18" s="5"/>
    </row>
    <row r="19" spans="1:16">
      <c r="A19" s="5"/>
      <c r="B19" s="5">
        <v>2</v>
      </c>
      <c r="C19" s="6">
        <f>IF(AND('Rate Worksheet'!$F$15&lt;=(2500/30*'Rate Worksheet'!$F$14)),0,IF(AND('Rate Worksheet'!$F$15&gt;(50000/30*'Rate Worksheet'!$F$14)),(50000/30*'Rate Worksheet'!$F$14),'Rate Worksheet'!$F$15-'Rate Worksheet'!L70))</f>
        <v>0</v>
      </c>
      <c r="D19" s="5"/>
    </row>
    <row r="23" spans="1:16">
      <c r="A23" s="5" t="s">
        <v>38</v>
      </c>
    </row>
    <row r="24" spans="1:16">
      <c r="A24" s="5" t="s">
        <v>41</v>
      </c>
    </row>
    <row r="25" spans="1:16">
      <c r="A25" s="5"/>
    </row>
    <row r="26" spans="1:16">
      <c r="A26" s="8"/>
    </row>
    <row r="27" spans="1:16">
      <c r="A27" s="9"/>
    </row>
    <row r="28" spans="1:16">
      <c r="A28" s="9"/>
    </row>
    <row r="29" spans="1:16">
      <c r="A29" s="9"/>
    </row>
    <row r="30" spans="1:16">
      <c r="A30" s="9" t="s">
        <v>42</v>
      </c>
    </row>
    <row r="31" spans="1:16" ht="16.5" customHeight="1">
      <c r="A31" s="427" t="s">
        <v>69</v>
      </c>
      <c r="B31" s="427"/>
      <c r="C31" s="427"/>
      <c r="D31" s="427"/>
      <c r="E31" s="427"/>
      <c r="F31" s="427"/>
      <c r="G31" s="427"/>
      <c r="H31" s="427"/>
      <c r="I31" s="427"/>
      <c r="J31" s="427"/>
      <c r="K31" s="427"/>
      <c r="L31" s="427"/>
      <c r="M31" s="427"/>
      <c r="N31" s="427"/>
      <c r="O31" s="427"/>
      <c r="P31" s="427"/>
    </row>
    <row r="32" spans="1:16">
      <c r="A32" s="9"/>
    </row>
    <row r="33" spans="1:1">
      <c r="A33" s="10"/>
    </row>
    <row r="34" spans="1:1">
      <c r="A34" s="10"/>
    </row>
    <row r="35" spans="1:1">
      <c r="A35" s="5"/>
    </row>
    <row r="36" spans="1:1">
      <c r="A36" s="5" t="s">
        <v>35</v>
      </c>
    </row>
    <row r="37" spans="1:1">
      <c r="A37" s="5" t="s">
        <v>70</v>
      </c>
    </row>
  </sheetData>
  <customSheetViews>
    <customSheetView guid="{FA4C826A-926F-414B-A32C-0C9391686F63}" state="hidden">
      <selection activeCell="A11" sqref="A11"/>
      <pageMargins left="0.7" right="0.7" top="0.75" bottom="0.75" header="0.3" footer="0.3"/>
      <pageSetup orientation="portrait" horizontalDpi="300" verticalDpi="300" r:id="rId1"/>
    </customSheetView>
  </customSheetViews>
  <mergeCells count="1">
    <mergeCell ref="A31:P31"/>
  </mergeCells>
  <pageMargins left="0.7" right="0.7" top="0.75" bottom="0.75" header="0.3" footer="0.3"/>
  <pageSetup orientation="portrait"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768D6-51C1-48FC-9E5B-4B11AE7F45AD}">
  <sheetPr>
    <tabColor rgb="FF00B050"/>
  </sheetPr>
  <dimension ref="A2:U34"/>
  <sheetViews>
    <sheetView zoomScale="85" zoomScaleNormal="85" workbookViewId="0">
      <selection activeCell="D17" sqref="D17"/>
    </sheetView>
  </sheetViews>
  <sheetFormatPr defaultColWidth="9.33203125" defaultRowHeight="13.2"/>
  <cols>
    <col min="1" max="1" width="4.33203125" style="128" customWidth="1"/>
    <col min="2" max="3" width="9.33203125" style="128"/>
    <col min="4" max="4" width="5.6640625" style="128" customWidth="1"/>
    <col min="5" max="6" width="9.33203125" style="128"/>
    <col min="7" max="7" width="2.6640625" style="128" bestFit="1" customWidth="1"/>
    <col min="8" max="9" width="12.6640625" style="128" customWidth="1"/>
    <col min="10" max="10" width="6.6640625" style="128" customWidth="1"/>
    <col min="11" max="11" width="1" style="128" customWidth="1"/>
    <col min="12" max="12" width="6.6640625" style="128" customWidth="1"/>
    <col min="13" max="14" width="9.33203125" style="128"/>
    <col min="15" max="15" width="5.6640625" style="128" customWidth="1"/>
    <col min="16" max="17" width="9.33203125" style="128"/>
    <col min="18" max="18" width="2.6640625" style="128" bestFit="1" customWidth="1"/>
    <col min="19" max="20" width="12.6640625" style="128" customWidth="1"/>
    <col min="21" max="16384" width="9.33203125" style="128"/>
  </cols>
  <sheetData>
    <row r="2" spans="1:21" ht="22.8">
      <c r="B2" s="350" t="s">
        <v>103</v>
      </c>
      <c r="C2" s="351"/>
      <c r="D2" s="351"/>
      <c r="E2" s="351"/>
      <c r="F2" s="351"/>
      <c r="G2" s="351"/>
      <c r="H2" s="351"/>
      <c r="I2" s="351"/>
      <c r="J2" s="351"/>
      <c r="K2" s="351"/>
      <c r="L2" s="351"/>
      <c r="M2" s="351"/>
      <c r="N2" s="351"/>
      <c r="O2" s="351"/>
      <c r="P2" s="351"/>
      <c r="Q2" s="351"/>
      <c r="R2" s="351"/>
      <c r="S2" s="351"/>
      <c r="T2" s="352"/>
    </row>
    <row r="3" spans="1:21" ht="70.2" customHeight="1">
      <c r="B3" s="480" t="s">
        <v>108</v>
      </c>
      <c r="C3" s="481"/>
      <c r="D3" s="481"/>
      <c r="E3" s="481"/>
      <c r="F3" s="481"/>
      <c r="G3" s="481"/>
      <c r="H3" s="481"/>
      <c r="I3" s="481"/>
      <c r="J3" s="481"/>
      <c r="K3" s="481"/>
      <c r="L3" s="481"/>
      <c r="M3" s="481"/>
      <c r="N3" s="481"/>
      <c r="O3" s="481"/>
      <c r="P3" s="481"/>
      <c r="Q3" s="481"/>
      <c r="R3" s="481"/>
      <c r="S3" s="481"/>
      <c r="T3" s="482"/>
      <c r="U3" s="186"/>
    </row>
    <row r="4" spans="1:21" ht="6" customHeight="1">
      <c r="B4" s="134"/>
      <c r="C4" s="134"/>
      <c r="D4" s="134"/>
      <c r="E4" s="134"/>
      <c r="F4" s="134"/>
      <c r="G4" s="134"/>
      <c r="H4" s="134"/>
      <c r="I4" s="134"/>
      <c r="J4" s="134"/>
      <c r="K4" s="134"/>
      <c r="L4" s="134"/>
      <c r="M4" s="134"/>
      <c r="N4" s="134"/>
      <c r="O4" s="134"/>
      <c r="P4" s="134"/>
      <c r="Q4" s="134"/>
      <c r="R4" s="134"/>
      <c r="S4" s="134"/>
      <c r="T4" s="134"/>
    </row>
    <row r="5" spans="1:21" ht="40.200000000000003" customHeight="1">
      <c r="B5" s="480" t="str">
        <f>"The 100% Renewable Energy (Rider TRG) charge is the renewable energy premium that costs an additional "&amp;'Rate Update Sheet'!T14*100&amp;" cents per kWh.  This is based on the market value of Renewable Energy Certificates (REC) for the portfolio of resources dedicated to the program."</f>
        <v>The 100% Renewable Energy (Rider TRG) charge is the renewable energy premium that costs an additional 0.398 cents per kWh.  This is based on the market value of Renewable Energy Certificates (REC) for the portfolio of resources dedicated to the program.</v>
      </c>
      <c r="C5" s="481"/>
      <c r="D5" s="481"/>
      <c r="E5" s="481"/>
      <c r="F5" s="481"/>
      <c r="G5" s="481"/>
      <c r="H5" s="481"/>
      <c r="I5" s="481"/>
      <c r="J5" s="481"/>
      <c r="K5" s="481"/>
      <c r="L5" s="481"/>
      <c r="M5" s="481"/>
      <c r="N5" s="481"/>
      <c r="O5" s="481"/>
      <c r="P5" s="481"/>
      <c r="Q5" s="481"/>
      <c r="R5" s="481"/>
      <c r="S5" s="481"/>
      <c r="T5" s="482"/>
      <c r="U5" s="186"/>
    </row>
    <row r="6" spans="1:21" ht="6" customHeight="1">
      <c r="B6" s="134"/>
      <c r="C6" s="134"/>
      <c r="D6" s="134"/>
      <c r="E6" s="134"/>
      <c r="F6" s="134"/>
      <c r="G6" s="134"/>
      <c r="H6" s="134"/>
      <c r="I6" s="134"/>
      <c r="J6" s="134"/>
      <c r="K6" s="134"/>
      <c r="L6" s="134"/>
      <c r="M6" s="134"/>
      <c r="N6" s="134"/>
      <c r="O6" s="134"/>
      <c r="P6" s="134"/>
      <c r="Q6" s="134"/>
      <c r="R6" s="134"/>
      <c r="S6" s="134"/>
      <c r="T6" s="134"/>
    </row>
    <row r="7" spans="1:21" ht="70.2" customHeight="1">
      <c r="B7" s="480" t="s">
        <v>109</v>
      </c>
      <c r="C7" s="481"/>
      <c r="D7" s="481"/>
      <c r="E7" s="481"/>
      <c r="F7" s="481"/>
      <c r="G7" s="481"/>
      <c r="H7" s="481"/>
      <c r="I7" s="481"/>
      <c r="J7" s="481"/>
      <c r="K7" s="481"/>
      <c r="L7" s="481"/>
      <c r="M7" s="481"/>
      <c r="N7" s="481"/>
      <c r="O7" s="481"/>
      <c r="P7" s="481"/>
      <c r="Q7" s="481"/>
      <c r="R7" s="481"/>
      <c r="S7" s="481"/>
      <c r="T7" s="482"/>
      <c r="U7" s="134"/>
    </row>
    <row r="8" spans="1:21" ht="6" customHeight="1">
      <c r="B8" s="134"/>
      <c r="C8" s="134"/>
      <c r="D8" s="134"/>
      <c r="E8" s="134"/>
      <c r="F8" s="134"/>
      <c r="G8" s="134"/>
      <c r="H8" s="134"/>
      <c r="I8" s="134"/>
      <c r="J8" s="134"/>
      <c r="K8" s="134"/>
      <c r="L8" s="134"/>
      <c r="M8" s="134"/>
      <c r="N8" s="134"/>
      <c r="O8" s="134"/>
      <c r="P8" s="134"/>
      <c r="Q8" s="134"/>
      <c r="R8" s="134"/>
      <c r="S8" s="134"/>
      <c r="T8" s="134"/>
    </row>
    <row r="9" spans="1:21" ht="60" customHeight="1">
      <c r="B9" s="353" t="s">
        <v>110</v>
      </c>
      <c r="C9" s="354"/>
      <c r="D9" s="354"/>
      <c r="E9" s="354"/>
      <c r="F9" s="354"/>
      <c r="G9" s="354"/>
      <c r="H9" s="354"/>
      <c r="I9" s="354"/>
      <c r="J9" s="354"/>
      <c r="K9" s="354"/>
      <c r="L9" s="354"/>
      <c r="M9" s="354"/>
      <c r="N9" s="354"/>
      <c r="O9" s="354"/>
      <c r="P9" s="354"/>
      <c r="Q9" s="354"/>
      <c r="R9" s="354"/>
      <c r="S9" s="354"/>
      <c r="T9" s="355"/>
      <c r="U9" s="186"/>
    </row>
    <row r="10" spans="1:21" ht="6" customHeight="1">
      <c r="B10" s="126"/>
      <c r="C10" s="126"/>
      <c r="D10" s="126"/>
      <c r="E10" s="126"/>
      <c r="F10" s="126"/>
      <c r="G10" s="126"/>
      <c r="H10" s="126"/>
      <c r="I10" s="126"/>
      <c r="J10" s="126"/>
      <c r="K10" s="126"/>
      <c r="L10" s="126"/>
      <c r="M10" s="126"/>
      <c r="N10" s="126"/>
      <c r="O10" s="126"/>
      <c r="P10" s="126"/>
      <c r="Q10" s="126"/>
      <c r="R10" s="126"/>
      <c r="S10" s="126"/>
    </row>
    <row r="11" spans="1:21" ht="6" customHeight="1">
      <c r="B11" s="359"/>
      <c r="C11" s="360"/>
      <c r="D11" s="360"/>
      <c r="E11" s="360"/>
      <c r="F11" s="360"/>
      <c r="G11" s="360"/>
      <c r="H11" s="360"/>
      <c r="I11" s="360"/>
      <c r="J11" s="360"/>
      <c r="K11" s="360"/>
      <c r="L11" s="360"/>
      <c r="M11" s="360"/>
      <c r="N11" s="360"/>
      <c r="O11" s="360"/>
      <c r="P11" s="360"/>
      <c r="Q11" s="360"/>
      <c r="R11" s="360"/>
      <c r="S11" s="360"/>
      <c r="T11" s="361"/>
    </row>
    <row r="12" spans="1:21" ht="6" customHeight="1" thickBot="1">
      <c r="B12" s="126"/>
      <c r="C12" s="126"/>
      <c r="D12" s="126"/>
      <c r="E12" s="126"/>
      <c r="F12" s="126"/>
      <c r="G12" s="126"/>
      <c r="K12" s="126"/>
      <c r="L12" s="126"/>
      <c r="M12" s="126"/>
      <c r="N12" s="126"/>
      <c r="O12" s="126"/>
      <c r="P12" s="126"/>
      <c r="Q12" s="126"/>
      <c r="R12" s="126"/>
      <c r="S12" s="126"/>
      <c r="T12" s="126"/>
    </row>
    <row r="13" spans="1:21" ht="21">
      <c r="A13" s="143"/>
      <c r="B13" s="447" t="s">
        <v>104</v>
      </c>
      <c r="C13" s="448"/>
      <c r="D13" s="451"/>
      <c r="E13" s="452"/>
      <c r="F13" s="452"/>
      <c r="G13" s="453"/>
      <c r="H13" s="201"/>
      <c r="I13" s="202"/>
      <c r="J13" s="203"/>
      <c r="K13" s="204"/>
      <c r="L13" s="193"/>
      <c r="M13" s="189"/>
      <c r="N13" s="189"/>
      <c r="O13" s="189"/>
      <c r="P13" s="189"/>
      <c r="Q13" s="189"/>
      <c r="R13" s="189"/>
      <c r="S13" s="189"/>
      <c r="T13" s="189"/>
      <c r="U13" s="131"/>
    </row>
    <row r="14" spans="1:21" ht="21.6" thickBot="1">
      <c r="A14" s="143"/>
      <c r="B14" s="449"/>
      <c r="C14" s="450"/>
      <c r="D14" s="454"/>
      <c r="E14" s="455"/>
      <c r="F14" s="455"/>
      <c r="G14" s="456"/>
      <c r="H14" s="201"/>
      <c r="I14" s="202"/>
      <c r="J14" s="203"/>
      <c r="K14" s="204"/>
      <c r="L14" s="193"/>
      <c r="M14" s="189"/>
      <c r="N14" s="189"/>
      <c r="O14" s="189"/>
      <c r="P14" s="189"/>
      <c r="Q14" s="189"/>
      <c r="R14" s="189"/>
      <c r="S14" s="189"/>
      <c r="T14" s="189"/>
      <c r="U14" s="131"/>
    </row>
    <row r="15" spans="1:21" ht="21" customHeight="1">
      <c r="A15" s="143"/>
      <c r="B15" s="434" t="s">
        <v>54</v>
      </c>
      <c r="C15" s="435"/>
      <c r="D15" s="428"/>
      <c r="E15" s="429"/>
      <c r="F15" s="429"/>
      <c r="G15" s="430"/>
      <c r="H15" s="471" t="s">
        <v>78</v>
      </c>
      <c r="I15" s="472"/>
      <c r="J15" s="472"/>
      <c r="K15" s="472"/>
      <c r="L15" s="473"/>
      <c r="M15" s="190"/>
      <c r="N15" s="190"/>
      <c r="O15" s="190"/>
      <c r="P15" s="190"/>
      <c r="Q15" s="190"/>
      <c r="R15" s="190"/>
      <c r="S15" s="190"/>
      <c r="T15" s="190"/>
      <c r="U15" s="131"/>
    </row>
    <row r="16" spans="1:21" ht="21" customHeight="1" thickBot="1">
      <c r="A16" s="143"/>
      <c r="B16" s="436"/>
      <c r="C16" s="437"/>
      <c r="D16" s="431"/>
      <c r="E16" s="432"/>
      <c r="F16" s="432"/>
      <c r="G16" s="433"/>
      <c r="H16" s="474"/>
      <c r="I16" s="475"/>
      <c r="J16" s="475"/>
      <c r="K16" s="475"/>
      <c r="L16" s="476"/>
      <c r="M16" s="192"/>
      <c r="N16" s="192"/>
      <c r="O16" s="192"/>
      <c r="P16" s="192"/>
      <c r="Q16" s="192"/>
      <c r="R16" s="192"/>
      <c r="S16" s="192"/>
      <c r="T16" s="192"/>
      <c r="U16" s="131"/>
    </row>
    <row r="17" spans="1:21" ht="21" customHeight="1" thickBot="1">
      <c r="B17" s="198"/>
      <c r="C17" s="199"/>
      <c r="D17" s="199"/>
      <c r="E17" s="199"/>
      <c r="F17" s="199"/>
      <c r="G17" s="199"/>
      <c r="H17" s="199"/>
      <c r="I17" s="200"/>
      <c r="J17" s="205"/>
      <c r="K17" s="190"/>
      <c r="L17" s="191"/>
      <c r="M17" s="192"/>
      <c r="N17" s="192"/>
      <c r="O17" s="192"/>
      <c r="P17" s="192"/>
      <c r="Q17" s="192"/>
      <c r="R17" s="192"/>
      <c r="S17" s="192"/>
      <c r="T17" s="192"/>
      <c r="U17" s="131"/>
    </row>
    <row r="18" spans="1:21" ht="21" customHeight="1" thickBot="1">
      <c r="A18" s="143"/>
      <c r="B18" s="457"/>
      <c r="C18" s="458"/>
      <c r="D18" s="458"/>
      <c r="E18" s="458"/>
      <c r="F18" s="458"/>
      <c r="G18" s="458"/>
      <c r="H18" s="458"/>
      <c r="I18" s="458"/>
      <c r="J18" s="458"/>
      <c r="K18" s="458"/>
      <c r="L18" s="458"/>
      <c r="M18" s="477" t="s">
        <v>0</v>
      </c>
      <c r="N18" s="477"/>
      <c r="O18" s="213" t="s">
        <v>7</v>
      </c>
      <c r="P18" s="477" t="s">
        <v>25</v>
      </c>
      <c r="Q18" s="477"/>
      <c r="R18" s="213"/>
      <c r="S18" s="213" t="s">
        <v>6</v>
      </c>
      <c r="T18" s="214" t="s">
        <v>5</v>
      </c>
      <c r="U18" s="131"/>
    </row>
    <row r="19" spans="1:21" ht="21" customHeight="1">
      <c r="A19" s="143"/>
      <c r="B19" s="467" t="s">
        <v>101</v>
      </c>
      <c r="C19" s="468"/>
      <c r="D19" s="468"/>
      <c r="E19" s="468"/>
      <c r="F19" s="468"/>
      <c r="G19" s="468"/>
      <c r="H19" s="468"/>
      <c r="I19" s="468"/>
      <c r="J19" s="468"/>
      <c r="K19" s="468"/>
      <c r="L19" s="468"/>
      <c r="M19" s="465">
        <f>D15</f>
        <v>0</v>
      </c>
      <c r="N19" s="458"/>
      <c r="O19" s="210" t="s">
        <v>7</v>
      </c>
      <c r="P19" s="466">
        <f>'Rate Update Sheet'!$T$14</f>
        <v>3.98E-3</v>
      </c>
      <c r="Q19" s="466"/>
      <c r="R19" s="215" t="s">
        <v>19</v>
      </c>
      <c r="S19" s="217">
        <f>ROUND(M19*P19,2)</f>
        <v>0</v>
      </c>
      <c r="T19" s="216"/>
      <c r="U19" s="131"/>
    </row>
    <row r="20" spans="1:21" ht="21" customHeight="1">
      <c r="A20" s="143"/>
      <c r="B20" s="469" t="s">
        <v>102</v>
      </c>
      <c r="C20" s="470"/>
      <c r="D20" s="470"/>
      <c r="E20" s="470"/>
      <c r="F20" s="470"/>
      <c r="G20" s="470"/>
      <c r="H20" s="470"/>
      <c r="I20" s="470"/>
      <c r="J20" s="470"/>
      <c r="K20" s="470"/>
      <c r="L20" s="470"/>
      <c r="M20" s="195"/>
      <c r="N20" s="195"/>
      <c r="O20" s="193"/>
      <c r="P20" s="196"/>
      <c r="Q20" s="196"/>
      <c r="R20" s="196"/>
      <c r="S20" s="218"/>
      <c r="T20" s="206"/>
      <c r="U20" s="131"/>
    </row>
    <row r="21" spans="1:21" s="137" customFormat="1" ht="21" customHeight="1">
      <c r="A21" s="187"/>
      <c r="B21" s="442" t="s">
        <v>15</v>
      </c>
      <c r="C21" s="443"/>
      <c r="D21" s="443"/>
      <c r="E21" s="443"/>
      <c r="F21" s="443"/>
      <c r="G21" s="443"/>
      <c r="H21" s="443"/>
      <c r="I21" s="443"/>
      <c r="J21" s="443"/>
      <c r="K21" s="443"/>
      <c r="L21" s="443"/>
      <c r="M21" s="444">
        <f>IF($D$15&gt;800,800,$D$15)</f>
        <v>0</v>
      </c>
      <c r="N21" s="445"/>
      <c r="O21" s="193" t="s">
        <v>7</v>
      </c>
      <c r="P21" s="446">
        <f>IF($D$13='Rate Update Sheet'!$J$38,'Rate Update Sheet'!$T$10,IF($D$13='Rate Update Sheet'!$J$39,'Rate Update Sheet'!$T$6,0))</f>
        <v>0</v>
      </c>
      <c r="Q21" s="446"/>
      <c r="R21" s="194" t="s">
        <v>19</v>
      </c>
      <c r="S21" s="219">
        <f>ROUND(M21*P21,2)</f>
        <v>0</v>
      </c>
      <c r="T21" s="207"/>
      <c r="U21" s="188"/>
    </row>
    <row r="22" spans="1:21" ht="21" customHeight="1">
      <c r="A22" s="143"/>
      <c r="B22" s="442" t="s">
        <v>16</v>
      </c>
      <c r="C22" s="443"/>
      <c r="D22" s="443"/>
      <c r="E22" s="443"/>
      <c r="F22" s="443"/>
      <c r="G22" s="443"/>
      <c r="H22" s="443"/>
      <c r="I22" s="443"/>
      <c r="J22" s="443"/>
      <c r="K22" s="443"/>
      <c r="L22" s="443"/>
      <c r="M22" s="444">
        <f>$D$15-M21</f>
        <v>0</v>
      </c>
      <c r="N22" s="445"/>
      <c r="O22" s="193" t="s">
        <v>7</v>
      </c>
      <c r="P22" s="446">
        <f>IF($D$13='Rate Update Sheet'!$J$38,'Rate Update Sheet'!$T$11,IF($D$13='Rate Update Sheet'!$J$39,'Rate Update Sheet'!$T$7,0))</f>
        <v>0</v>
      </c>
      <c r="Q22" s="446"/>
      <c r="R22" s="194" t="s">
        <v>19</v>
      </c>
      <c r="S22" s="219">
        <f>ROUND(M22*P22,2)</f>
        <v>0</v>
      </c>
      <c r="T22" s="208"/>
      <c r="U22" s="131"/>
    </row>
    <row r="23" spans="1:21" ht="21" customHeight="1" thickBot="1">
      <c r="A23" s="149"/>
      <c r="B23" s="478" t="s">
        <v>105</v>
      </c>
      <c r="C23" s="479"/>
      <c r="D23" s="479"/>
      <c r="E23" s="479"/>
      <c r="F23" s="479"/>
      <c r="G23" s="479"/>
      <c r="H23" s="479"/>
      <c r="I23" s="479"/>
      <c r="J23" s="479"/>
      <c r="K23" s="479"/>
      <c r="L23" s="479"/>
      <c r="M23" s="479"/>
      <c r="N23" s="479"/>
      <c r="O23" s="479"/>
      <c r="P23" s="479"/>
      <c r="Q23" s="479"/>
      <c r="R23" s="479"/>
      <c r="S23" s="479"/>
      <c r="T23" s="306">
        <f>SUM(S19:S22)</f>
        <v>0</v>
      </c>
      <c r="U23" s="131"/>
    </row>
    <row r="24" spans="1:21" ht="21" customHeight="1" thickBot="1">
      <c r="A24" s="197"/>
      <c r="B24" s="193"/>
      <c r="C24" s="193"/>
      <c r="D24" s="193"/>
      <c r="E24" s="193"/>
      <c r="F24" s="193"/>
      <c r="G24" s="193"/>
      <c r="H24" s="193"/>
      <c r="I24" s="193"/>
      <c r="J24" s="190"/>
      <c r="K24" s="190"/>
      <c r="L24" s="190"/>
      <c r="M24" s="193"/>
      <c r="N24" s="193"/>
      <c r="O24" s="193"/>
      <c r="P24" s="193"/>
      <c r="Q24" s="193"/>
      <c r="R24" s="193"/>
      <c r="S24" s="193"/>
      <c r="T24" s="193"/>
      <c r="U24" s="131"/>
    </row>
    <row r="25" spans="1:21" s="136" customFormat="1" ht="21" customHeight="1">
      <c r="A25" s="146"/>
      <c r="B25" s="462" t="s">
        <v>50</v>
      </c>
      <c r="C25" s="463"/>
      <c r="D25" s="463"/>
      <c r="E25" s="463"/>
      <c r="F25" s="463"/>
      <c r="G25" s="463"/>
      <c r="H25" s="463"/>
      <c r="I25" s="463"/>
      <c r="J25" s="463"/>
      <c r="K25" s="463"/>
      <c r="L25" s="463"/>
      <c r="M25" s="463"/>
      <c r="N25" s="463"/>
      <c r="O25" s="463"/>
      <c r="P25" s="463"/>
      <c r="Q25" s="463"/>
      <c r="R25" s="463"/>
      <c r="S25" s="464"/>
      <c r="T25" s="211">
        <f>SUM('Rate Worksheet'!Q30,'Rate Worksheet'!Q55,'Rate Worksheet'!Q64,'Rate Worksheet'!Q66,'Rate Worksheet'!Q68,'Rate Worksheet'!Q85)</f>
        <v>0</v>
      </c>
      <c r="U25" s="147"/>
    </row>
    <row r="26" spans="1:21" ht="10.5" customHeight="1">
      <c r="A26" s="143"/>
      <c r="B26" s="212"/>
      <c r="C26" s="190"/>
      <c r="D26" s="190"/>
      <c r="E26" s="190"/>
      <c r="F26" s="190"/>
      <c r="G26" s="190"/>
      <c r="H26" s="190"/>
      <c r="I26" s="190"/>
      <c r="J26" s="190"/>
      <c r="K26" s="190"/>
      <c r="L26" s="190"/>
      <c r="M26" s="193"/>
      <c r="N26" s="193"/>
      <c r="O26" s="193"/>
      <c r="P26" s="193"/>
      <c r="Q26" s="193"/>
      <c r="R26" s="193"/>
      <c r="S26" s="193"/>
      <c r="T26" s="206"/>
      <c r="U26" s="131"/>
    </row>
    <row r="27" spans="1:21" s="136" customFormat="1" ht="21" customHeight="1" thickBot="1">
      <c r="A27" s="146"/>
      <c r="B27" s="459" t="s">
        <v>51</v>
      </c>
      <c r="C27" s="460"/>
      <c r="D27" s="460"/>
      <c r="E27" s="460"/>
      <c r="F27" s="460"/>
      <c r="G27" s="460"/>
      <c r="H27" s="460"/>
      <c r="I27" s="460"/>
      <c r="J27" s="460"/>
      <c r="K27" s="460"/>
      <c r="L27" s="460"/>
      <c r="M27" s="460"/>
      <c r="N27" s="460"/>
      <c r="O27" s="460"/>
      <c r="P27" s="460"/>
      <c r="Q27" s="460"/>
      <c r="R27" s="460"/>
      <c r="S27" s="461"/>
      <c r="T27" s="209">
        <f>T25+T23</f>
        <v>0</v>
      </c>
      <c r="U27" s="147"/>
    </row>
    <row r="28" spans="1:21" ht="12.75" customHeight="1">
      <c r="B28" s="438" t="s">
        <v>107</v>
      </c>
      <c r="C28" s="439"/>
      <c r="D28" s="439"/>
      <c r="E28" s="439"/>
      <c r="F28" s="439"/>
      <c r="G28" s="439"/>
      <c r="H28" s="439"/>
      <c r="I28" s="439"/>
      <c r="J28" s="439"/>
      <c r="K28" s="439"/>
      <c r="L28" s="439"/>
      <c r="M28" s="439"/>
      <c r="N28" s="439"/>
      <c r="O28" s="439"/>
      <c r="P28" s="439"/>
      <c r="Q28" s="439"/>
      <c r="R28" s="439"/>
      <c r="S28" s="439"/>
      <c r="T28" s="439"/>
      <c r="U28" s="131"/>
    </row>
    <row r="29" spans="1:21">
      <c r="B29" s="440"/>
      <c r="C29" s="441"/>
      <c r="D29" s="441"/>
      <c r="E29" s="441"/>
      <c r="F29" s="441"/>
      <c r="G29" s="441"/>
      <c r="H29" s="441"/>
      <c r="I29" s="441"/>
      <c r="J29" s="441"/>
      <c r="K29" s="441"/>
      <c r="L29" s="441"/>
      <c r="M29" s="441"/>
      <c r="N29" s="441"/>
      <c r="O29" s="441"/>
      <c r="P29" s="441"/>
      <c r="Q29" s="441"/>
      <c r="R29" s="441"/>
      <c r="S29" s="441"/>
      <c r="T29" s="441"/>
      <c r="U29" s="186"/>
    </row>
    <row r="30" spans="1:21">
      <c r="B30" s="440"/>
      <c r="C30" s="441"/>
      <c r="D30" s="441"/>
      <c r="E30" s="441"/>
      <c r="F30" s="441"/>
      <c r="G30" s="441"/>
      <c r="H30" s="441"/>
      <c r="I30" s="441"/>
      <c r="J30" s="441"/>
      <c r="K30" s="441"/>
      <c r="L30" s="441"/>
      <c r="M30" s="441"/>
      <c r="N30" s="441"/>
      <c r="O30" s="441"/>
      <c r="P30" s="441"/>
      <c r="Q30" s="441"/>
      <c r="R30" s="441"/>
      <c r="S30" s="441"/>
      <c r="T30" s="441"/>
      <c r="U30" s="131"/>
    </row>
    <row r="31" spans="1:21">
      <c r="B31" s="440"/>
      <c r="C31" s="441"/>
      <c r="D31" s="441"/>
      <c r="E31" s="441"/>
      <c r="F31" s="441"/>
      <c r="G31" s="441"/>
      <c r="H31" s="441"/>
      <c r="I31" s="441"/>
      <c r="J31" s="441"/>
      <c r="K31" s="441"/>
      <c r="L31" s="441"/>
      <c r="M31" s="441"/>
      <c r="N31" s="441"/>
      <c r="O31" s="441"/>
      <c r="P31" s="441"/>
      <c r="Q31" s="441"/>
      <c r="R31" s="441"/>
      <c r="S31" s="441"/>
      <c r="T31" s="441"/>
      <c r="U31" s="131"/>
    </row>
    <row r="32" spans="1:21" ht="6" customHeight="1">
      <c r="B32" s="359"/>
      <c r="C32" s="360"/>
      <c r="D32" s="360"/>
      <c r="E32" s="360"/>
      <c r="F32" s="360"/>
      <c r="G32" s="360"/>
      <c r="H32" s="360"/>
      <c r="I32" s="360"/>
      <c r="J32" s="360"/>
      <c r="K32" s="360"/>
      <c r="L32" s="360"/>
      <c r="M32" s="360"/>
      <c r="N32" s="360"/>
      <c r="O32" s="360"/>
      <c r="P32" s="360"/>
      <c r="Q32" s="360"/>
      <c r="R32" s="360"/>
      <c r="S32" s="360"/>
      <c r="T32" s="361"/>
    </row>
    <row r="33" spans="2:21" ht="2.25" customHeight="1"/>
    <row r="34" spans="2:21" ht="13.8">
      <c r="B34" s="415" t="s">
        <v>106</v>
      </c>
      <c r="C34" s="416"/>
      <c r="D34" s="416"/>
      <c r="E34" s="416"/>
      <c r="F34" s="416"/>
      <c r="G34" s="416"/>
      <c r="H34" s="416"/>
      <c r="I34" s="416"/>
      <c r="J34" s="416"/>
      <c r="K34" s="416"/>
      <c r="L34" s="416"/>
      <c r="M34" s="416"/>
      <c r="N34" s="416"/>
      <c r="O34" s="416"/>
      <c r="P34" s="416"/>
      <c r="Q34" s="416"/>
      <c r="R34" s="416"/>
      <c r="S34" s="416"/>
      <c r="T34" s="417"/>
      <c r="U34" s="186"/>
    </row>
  </sheetData>
  <sheetProtection algorithmName="SHA-512" hashValue="54B5c7kArEId1AarMRlITJHDS43HCdWlF3YJ3WEBNJ20jIfSyV6YjW6bozbsJsaVS88pjk49Ad1RI+GRG/OHHg==" saltValue="ylNGZX9mo2ygQBaA9PRw0g==" spinCount="100000" sheet="1" objects="1" scenarios="1"/>
  <protectedRanges>
    <protectedRange sqref="D15" name="Range1"/>
    <protectedRange sqref="D13:E14" name="Range1_1"/>
  </protectedRanges>
  <mergeCells count="30">
    <mergeCell ref="B2:T2"/>
    <mergeCell ref="B3:T3"/>
    <mergeCell ref="B11:T11"/>
    <mergeCell ref="B9:T9"/>
    <mergeCell ref="B5:T5"/>
    <mergeCell ref="B7:T7"/>
    <mergeCell ref="B13:C14"/>
    <mergeCell ref="D13:G14"/>
    <mergeCell ref="B18:L18"/>
    <mergeCell ref="B27:S27"/>
    <mergeCell ref="B25:S25"/>
    <mergeCell ref="M19:N19"/>
    <mergeCell ref="P19:Q19"/>
    <mergeCell ref="B19:L19"/>
    <mergeCell ref="B20:L20"/>
    <mergeCell ref="B21:L21"/>
    <mergeCell ref="H15:L16"/>
    <mergeCell ref="M18:N18"/>
    <mergeCell ref="P18:Q18"/>
    <mergeCell ref="B23:S23"/>
    <mergeCell ref="B32:T32"/>
    <mergeCell ref="B34:T34"/>
    <mergeCell ref="D15:G16"/>
    <mergeCell ref="B15:C16"/>
    <mergeCell ref="B28:T31"/>
    <mergeCell ref="B22:L22"/>
    <mergeCell ref="M21:N21"/>
    <mergeCell ref="M22:N22"/>
    <mergeCell ref="P21:Q21"/>
    <mergeCell ref="P22:Q2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showInputMessage="1" showErrorMessage="1" errorTitle="Month Selection" error="Please select from the drop down list." promptTitle="Month Billed" prompt="Use the drop down list to select the billing month range that indicates when your bill was generated. See note above." xr:uid="{35792FF1-412B-4EDC-A2E3-42F3C6DF7642}">
          <x14:formula1>
            <xm:f>'Rate Update Sheet'!$J$38:$J$39</xm:f>
          </x14:formula1>
          <xm:sqref>D13:G14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7030A0"/>
    <pageSetUpPr fitToPage="1"/>
  </sheetPr>
  <dimension ref="C1:AA101"/>
  <sheetViews>
    <sheetView zoomScaleNormal="100" workbookViewId="0">
      <selection activeCell="S16" sqref="S16"/>
    </sheetView>
  </sheetViews>
  <sheetFormatPr defaultColWidth="9.33203125" defaultRowHeight="13.2"/>
  <cols>
    <col min="1" max="16384" width="9.33203125" style="120"/>
  </cols>
  <sheetData>
    <row r="1" spans="3:20">
      <c r="C1" s="122"/>
      <c r="D1" s="180"/>
      <c r="E1" s="180"/>
      <c r="F1" s="180"/>
      <c r="G1" s="180"/>
      <c r="H1" s="180"/>
      <c r="I1" s="180"/>
      <c r="J1" s="180"/>
      <c r="K1" s="180"/>
      <c r="L1" s="180"/>
      <c r="M1" s="180"/>
      <c r="N1" s="180"/>
      <c r="O1" s="180"/>
      <c r="P1" s="180"/>
      <c r="Q1" s="180"/>
      <c r="R1" s="180"/>
      <c r="S1" s="180"/>
      <c r="T1" s="123"/>
    </row>
    <row r="2" spans="3:20">
      <c r="C2" s="122"/>
      <c r="D2" s="180"/>
      <c r="E2" s="180"/>
      <c r="F2" s="180"/>
      <c r="G2" s="180"/>
      <c r="H2" s="180"/>
      <c r="I2" s="180"/>
      <c r="J2" s="180"/>
      <c r="K2" s="180"/>
      <c r="L2" s="180"/>
      <c r="M2" s="180"/>
      <c r="N2" s="180"/>
      <c r="O2" s="180"/>
      <c r="P2" s="180"/>
      <c r="Q2" s="180"/>
      <c r="R2" s="180"/>
      <c r="S2" s="180"/>
      <c r="T2" s="123"/>
    </row>
    <row r="3" spans="3:20">
      <c r="C3" s="122"/>
      <c r="D3" s="180"/>
      <c r="E3" s="180"/>
      <c r="F3" s="180"/>
      <c r="G3" s="180"/>
      <c r="H3" s="180"/>
      <c r="I3" s="180"/>
      <c r="J3" s="180"/>
      <c r="K3" s="180"/>
      <c r="L3" s="180"/>
      <c r="M3" s="180"/>
      <c r="N3" s="180"/>
      <c r="O3" s="180"/>
      <c r="P3" s="180"/>
      <c r="Q3" s="180"/>
      <c r="R3" s="180"/>
      <c r="S3" s="180"/>
      <c r="T3" s="123"/>
    </row>
    <row r="4" spans="3:20">
      <c r="C4" s="122"/>
      <c r="D4" s="180"/>
      <c r="E4" s="180"/>
      <c r="F4" s="180"/>
      <c r="G4" s="180"/>
      <c r="H4" s="180"/>
      <c r="I4" s="180"/>
      <c r="J4" s="180"/>
      <c r="K4" s="180"/>
      <c r="L4" s="180"/>
      <c r="M4" s="180"/>
      <c r="N4" s="180"/>
      <c r="O4" s="180"/>
      <c r="P4" s="180"/>
      <c r="Q4" s="180"/>
      <c r="R4" s="180"/>
      <c r="S4" s="180"/>
      <c r="T4" s="123"/>
    </row>
    <row r="5" spans="3:20">
      <c r="C5" s="122"/>
      <c r="D5" s="180"/>
      <c r="E5" s="180"/>
      <c r="F5" s="180"/>
      <c r="G5" s="180"/>
      <c r="H5" s="180"/>
      <c r="I5" s="180"/>
      <c r="J5" s="180"/>
      <c r="K5" s="180"/>
      <c r="L5" s="180"/>
      <c r="M5" s="180"/>
      <c r="N5" s="180"/>
      <c r="O5" s="180"/>
      <c r="P5" s="180"/>
      <c r="Q5" s="180"/>
      <c r="R5" s="180"/>
      <c r="S5" s="180"/>
      <c r="T5" s="123"/>
    </row>
    <row r="6" spans="3:20">
      <c r="C6" s="122"/>
      <c r="D6" s="180"/>
      <c r="E6" s="180"/>
      <c r="F6" s="180"/>
      <c r="G6" s="180"/>
      <c r="H6" s="180"/>
      <c r="I6" s="180"/>
      <c r="J6" s="180"/>
      <c r="K6" s="180"/>
      <c r="L6" s="180"/>
      <c r="M6" s="180"/>
      <c r="N6" s="180"/>
      <c r="O6" s="180"/>
      <c r="P6" s="180"/>
      <c r="Q6" s="180"/>
      <c r="R6" s="180"/>
      <c r="S6" s="180"/>
      <c r="T6" s="123"/>
    </row>
    <row r="7" spans="3:20">
      <c r="C7" s="122"/>
      <c r="D7" s="180"/>
      <c r="E7" s="180"/>
      <c r="F7" s="180"/>
      <c r="G7" s="180"/>
      <c r="H7" s="180"/>
      <c r="I7" s="180"/>
      <c r="J7" s="180"/>
      <c r="K7" s="180"/>
      <c r="L7" s="180"/>
      <c r="M7" s="180"/>
      <c r="N7" s="180"/>
      <c r="O7" s="180"/>
      <c r="P7" s="180"/>
      <c r="Q7" s="180"/>
      <c r="R7" s="180"/>
      <c r="S7" s="180"/>
      <c r="T7" s="123"/>
    </row>
    <row r="8" spans="3:20">
      <c r="C8" s="122"/>
      <c r="D8" s="180"/>
      <c r="E8" s="180"/>
      <c r="F8" s="180"/>
      <c r="G8" s="180"/>
      <c r="H8" s="180"/>
      <c r="I8" s="180"/>
      <c r="J8" s="180"/>
      <c r="K8" s="180"/>
      <c r="L8" s="180"/>
      <c r="M8" s="180"/>
      <c r="N8" s="180"/>
      <c r="O8" s="180"/>
      <c r="P8" s="180"/>
      <c r="Q8" s="180"/>
      <c r="R8" s="180"/>
      <c r="S8" s="180"/>
      <c r="T8" s="123"/>
    </row>
    <row r="9" spans="3:20">
      <c r="C9" s="122"/>
      <c r="D9" s="180"/>
      <c r="E9" s="180"/>
      <c r="F9" s="180"/>
      <c r="G9" s="180"/>
      <c r="H9" s="180"/>
      <c r="I9" s="180"/>
      <c r="J9" s="180"/>
      <c r="K9" s="180"/>
      <c r="L9" s="180"/>
      <c r="M9" s="180"/>
      <c r="N9" s="180"/>
      <c r="O9" s="180"/>
      <c r="P9" s="180"/>
      <c r="Q9" s="180"/>
      <c r="R9" s="180"/>
      <c r="S9" s="180"/>
      <c r="T9" s="123"/>
    </row>
    <row r="10" spans="3:20">
      <c r="C10" s="122"/>
      <c r="D10" s="180"/>
      <c r="E10" s="180"/>
      <c r="F10" s="180"/>
      <c r="G10" s="180"/>
      <c r="H10" s="180"/>
      <c r="I10" s="180"/>
      <c r="J10" s="180"/>
      <c r="K10" s="180"/>
      <c r="L10" s="180"/>
      <c r="M10" s="180"/>
      <c r="N10" s="180"/>
      <c r="O10" s="180"/>
      <c r="P10" s="180"/>
      <c r="Q10" s="180"/>
      <c r="R10" s="180"/>
      <c r="S10" s="180"/>
      <c r="T10" s="123"/>
    </row>
    <row r="11" spans="3:20">
      <c r="C11" s="122"/>
      <c r="D11" s="180"/>
      <c r="E11" s="180"/>
      <c r="F11" s="180"/>
      <c r="G11" s="180"/>
      <c r="H11" s="180"/>
      <c r="I11" s="180"/>
      <c r="J11" s="180"/>
      <c r="K11" s="180"/>
      <c r="L11" s="180"/>
      <c r="M11" s="180"/>
      <c r="N11" s="180"/>
      <c r="O11" s="180"/>
      <c r="P11" s="180"/>
      <c r="Q11" s="180"/>
      <c r="R11" s="180"/>
      <c r="S11" s="180"/>
      <c r="T11" s="123"/>
    </row>
    <row r="12" spans="3:20">
      <c r="C12" s="122"/>
      <c r="D12" s="180"/>
      <c r="E12" s="180"/>
      <c r="F12" s="180"/>
      <c r="G12" s="180"/>
      <c r="H12" s="180"/>
      <c r="I12" s="180"/>
      <c r="J12" s="180"/>
      <c r="K12" s="180"/>
      <c r="L12" s="180"/>
      <c r="M12" s="180"/>
      <c r="N12" s="180"/>
      <c r="O12" s="180"/>
      <c r="P12" s="180"/>
      <c r="Q12" s="180"/>
      <c r="R12" s="180"/>
      <c r="S12" s="180"/>
      <c r="T12" s="123"/>
    </row>
    <row r="13" spans="3:20">
      <c r="C13" s="122"/>
      <c r="D13" s="180"/>
      <c r="E13" s="180"/>
      <c r="F13" s="180"/>
      <c r="G13" s="180"/>
      <c r="H13" s="180"/>
      <c r="I13" s="180"/>
      <c r="J13" s="180"/>
      <c r="K13" s="180"/>
      <c r="L13" s="180"/>
      <c r="M13" s="180"/>
      <c r="N13" s="180"/>
      <c r="O13" s="180"/>
      <c r="P13" s="180"/>
      <c r="Q13" s="180"/>
      <c r="R13" s="180"/>
      <c r="S13" s="180"/>
      <c r="T13" s="123"/>
    </row>
    <row r="14" spans="3:20">
      <c r="C14" s="122"/>
      <c r="D14" s="180"/>
      <c r="E14" s="180"/>
      <c r="F14" s="180"/>
      <c r="G14" s="180"/>
      <c r="H14" s="180"/>
      <c r="I14" s="180"/>
      <c r="J14" s="180"/>
      <c r="K14" s="180"/>
      <c r="L14" s="180"/>
      <c r="M14" s="180"/>
      <c r="N14" s="180"/>
      <c r="O14" s="180"/>
      <c r="P14" s="180"/>
      <c r="Q14" s="180"/>
      <c r="R14" s="180"/>
      <c r="S14" s="180"/>
      <c r="T14" s="123"/>
    </row>
    <row r="15" spans="3:20">
      <c r="C15" s="122"/>
      <c r="D15" s="180"/>
      <c r="E15" s="180"/>
      <c r="F15" s="180"/>
      <c r="G15" s="180"/>
      <c r="H15" s="180"/>
      <c r="I15" s="180"/>
      <c r="J15" s="180"/>
      <c r="K15" s="180"/>
      <c r="L15" s="180"/>
      <c r="M15" s="180"/>
      <c r="N15" s="180"/>
      <c r="O15" s="180"/>
      <c r="P15" s="180"/>
      <c r="Q15" s="180"/>
      <c r="R15" s="180"/>
      <c r="S15" s="180"/>
      <c r="T15" s="123"/>
    </row>
    <row r="16" spans="3:20">
      <c r="C16" s="122"/>
      <c r="D16" s="180"/>
      <c r="E16" s="180"/>
      <c r="F16" s="180"/>
      <c r="G16" s="180"/>
      <c r="H16" s="180"/>
      <c r="I16" s="180"/>
      <c r="J16" s="180"/>
      <c r="K16" s="180"/>
      <c r="L16" s="180"/>
      <c r="M16" s="180"/>
      <c r="N16" s="180"/>
      <c r="O16" s="180"/>
      <c r="P16" s="180"/>
      <c r="Q16" s="180"/>
      <c r="R16" s="180"/>
      <c r="S16" s="180"/>
      <c r="T16" s="123"/>
    </row>
    <row r="17" spans="3:20">
      <c r="C17" s="122"/>
      <c r="D17" s="180"/>
      <c r="E17" s="180"/>
      <c r="F17" s="180"/>
      <c r="G17" s="180"/>
      <c r="H17" s="180"/>
      <c r="I17" s="180"/>
      <c r="J17" s="180"/>
      <c r="K17" s="180"/>
      <c r="L17" s="180"/>
      <c r="M17" s="180"/>
      <c r="N17" s="180"/>
      <c r="O17" s="180"/>
      <c r="P17" s="180"/>
      <c r="Q17" s="180"/>
      <c r="R17" s="180"/>
      <c r="S17" s="180"/>
      <c r="T17" s="123"/>
    </row>
    <row r="18" spans="3:20">
      <c r="C18" s="122"/>
      <c r="D18" s="180"/>
      <c r="E18" s="180"/>
      <c r="F18" s="180"/>
      <c r="G18" s="180"/>
      <c r="H18" s="180"/>
      <c r="I18" s="180"/>
      <c r="J18" s="180"/>
      <c r="K18" s="180"/>
      <c r="L18" s="180"/>
      <c r="M18" s="180"/>
      <c r="N18" s="180"/>
      <c r="O18" s="180"/>
      <c r="P18" s="180"/>
      <c r="Q18" s="180"/>
      <c r="R18" s="180"/>
      <c r="S18" s="180"/>
      <c r="T18" s="123"/>
    </row>
    <row r="19" spans="3:20">
      <c r="C19" s="122"/>
      <c r="D19" s="180"/>
      <c r="E19" s="180"/>
      <c r="F19" s="180"/>
      <c r="G19" s="180"/>
      <c r="H19" s="180"/>
      <c r="I19" s="180"/>
      <c r="J19" s="180"/>
      <c r="K19" s="180"/>
      <c r="L19" s="180"/>
      <c r="M19" s="180"/>
      <c r="N19" s="180"/>
      <c r="O19" s="180"/>
      <c r="P19" s="180"/>
      <c r="Q19" s="180"/>
      <c r="R19" s="180"/>
      <c r="S19" s="180"/>
      <c r="T19" s="123"/>
    </row>
    <row r="20" spans="3:20">
      <c r="C20" s="122"/>
      <c r="D20" s="180"/>
      <c r="E20" s="180"/>
      <c r="F20" s="180"/>
      <c r="G20" s="180"/>
      <c r="H20" s="180"/>
      <c r="I20" s="180"/>
      <c r="J20" s="180"/>
      <c r="K20" s="180"/>
      <c r="L20" s="180"/>
      <c r="M20" s="180"/>
      <c r="N20" s="180"/>
      <c r="O20" s="180"/>
      <c r="P20" s="180"/>
      <c r="Q20" s="180"/>
      <c r="R20" s="180"/>
      <c r="S20" s="180"/>
      <c r="T20" s="123"/>
    </row>
    <row r="21" spans="3:20">
      <c r="C21" s="122"/>
      <c r="D21" s="180"/>
      <c r="E21" s="180"/>
      <c r="F21" s="180"/>
      <c r="G21" s="180"/>
      <c r="H21" s="180"/>
      <c r="I21" s="180"/>
      <c r="J21" s="180"/>
      <c r="K21" s="180"/>
      <c r="L21" s="180"/>
      <c r="M21" s="180"/>
      <c r="N21" s="180"/>
      <c r="O21" s="180"/>
      <c r="P21" s="180"/>
      <c r="Q21" s="180"/>
      <c r="R21" s="180"/>
      <c r="S21" s="180"/>
      <c r="T21" s="123"/>
    </row>
    <row r="22" spans="3:20">
      <c r="C22" s="122"/>
      <c r="D22" s="180"/>
      <c r="E22" s="180"/>
      <c r="F22" s="180"/>
      <c r="G22" s="180"/>
      <c r="H22" s="180"/>
      <c r="I22" s="180"/>
      <c r="J22" s="180"/>
      <c r="K22" s="180"/>
      <c r="L22" s="180"/>
      <c r="M22" s="180"/>
      <c r="N22" s="180"/>
      <c r="O22" s="180"/>
      <c r="P22" s="180"/>
      <c r="Q22" s="180"/>
      <c r="R22" s="180"/>
      <c r="S22" s="180"/>
      <c r="T22" s="123"/>
    </row>
    <row r="23" spans="3:20">
      <c r="C23" s="122"/>
      <c r="D23" s="180"/>
      <c r="E23" s="180"/>
      <c r="F23" s="180"/>
      <c r="G23" s="180"/>
      <c r="H23" s="180"/>
      <c r="I23" s="180"/>
      <c r="J23" s="180"/>
      <c r="K23" s="180"/>
      <c r="L23" s="180"/>
      <c r="M23" s="180"/>
      <c r="N23" s="180"/>
      <c r="O23" s="180"/>
      <c r="P23" s="180"/>
      <c r="Q23" s="180"/>
      <c r="R23" s="180"/>
      <c r="S23" s="180"/>
      <c r="T23" s="123"/>
    </row>
    <row r="24" spans="3:20">
      <c r="C24" s="122"/>
      <c r="D24" s="180"/>
      <c r="E24" s="180"/>
      <c r="F24" s="180"/>
      <c r="G24" s="180"/>
      <c r="H24" s="180"/>
      <c r="I24" s="180"/>
      <c r="J24" s="180"/>
      <c r="K24" s="180"/>
      <c r="L24" s="180"/>
      <c r="M24" s="180"/>
      <c r="N24" s="180"/>
      <c r="O24" s="180"/>
      <c r="P24" s="180"/>
      <c r="Q24" s="180"/>
      <c r="R24" s="180"/>
      <c r="S24" s="180"/>
      <c r="T24" s="123"/>
    </row>
    <row r="25" spans="3:20">
      <c r="C25" s="122"/>
      <c r="D25" s="180"/>
      <c r="E25" s="180"/>
      <c r="F25" s="180"/>
      <c r="G25" s="180"/>
      <c r="H25" s="180"/>
      <c r="I25" s="180"/>
      <c r="J25" s="180"/>
      <c r="K25" s="180"/>
      <c r="L25" s="180"/>
      <c r="M25" s="180"/>
      <c r="N25" s="180"/>
      <c r="O25" s="180"/>
      <c r="P25" s="180"/>
      <c r="Q25" s="180"/>
      <c r="R25" s="180"/>
      <c r="S25" s="180"/>
      <c r="T25" s="123"/>
    </row>
    <row r="26" spans="3:20">
      <c r="C26" s="122"/>
      <c r="D26" s="180"/>
      <c r="E26" s="180"/>
      <c r="F26" s="180"/>
      <c r="G26" s="180"/>
      <c r="H26" s="180"/>
      <c r="I26" s="180"/>
      <c r="J26" s="180"/>
      <c r="K26" s="180"/>
      <c r="L26" s="180"/>
      <c r="M26" s="180"/>
      <c r="N26" s="180"/>
      <c r="O26" s="180"/>
      <c r="P26" s="180"/>
      <c r="Q26" s="180"/>
      <c r="R26" s="180"/>
      <c r="S26" s="180"/>
      <c r="T26" s="123"/>
    </row>
    <row r="27" spans="3:20">
      <c r="C27" s="122"/>
      <c r="D27" s="180"/>
      <c r="E27" s="180"/>
      <c r="F27" s="180"/>
      <c r="G27" s="180"/>
      <c r="H27" s="180"/>
      <c r="I27" s="180"/>
      <c r="J27" s="180"/>
      <c r="K27" s="180"/>
      <c r="L27" s="180"/>
      <c r="M27" s="180"/>
      <c r="N27" s="180"/>
      <c r="O27" s="180"/>
      <c r="P27" s="180"/>
      <c r="Q27" s="180"/>
      <c r="R27" s="180"/>
      <c r="S27" s="180"/>
      <c r="T27" s="123"/>
    </row>
    <row r="28" spans="3:20">
      <c r="C28" s="122"/>
      <c r="D28" s="180"/>
      <c r="E28" s="180"/>
      <c r="F28" s="180"/>
      <c r="G28" s="180"/>
      <c r="H28" s="180"/>
      <c r="I28" s="180"/>
      <c r="J28" s="180"/>
      <c r="K28" s="180"/>
      <c r="L28" s="180"/>
      <c r="M28" s="180"/>
      <c r="N28" s="180"/>
      <c r="O28" s="180"/>
      <c r="P28" s="180"/>
      <c r="Q28" s="180"/>
      <c r="R28" s="180"/>
      <c r="S28" s="180"/>
      <c r="T28" s="123"/>
    </row>
    <row r="29" spans="3:20">
      <c r="C29" s="122"/>
      <c r="D29" s="180"/>
      <c r="E29" s="180"/>
      <c r="F29" s="180"/>
      <c r="G29" s="180"/>
      <c r="H29" s="180"/>
      <c r="I29" s="180"/>
      <c r="J29" s="180"/>
      <c r="K29" s="180"/>
      <c r="L29" s="180"/>
      <c r="M29" s="180"/>
      <c r="N29" s="180"/>
      <c r="O29" s="180"/>
      <c r="P29" s="180"/>
      <c r="Q29" s="180"/>
      <c r="R29" s="180"/>
      <c r="S29" s="180"/>
      <c r="T29" s="123"/>
    </row>
    <row r="30" spans="3:20">
      <c r="C30" s="122"/>
      <c r="D30" s="180"/>
      <c r="E30" s="180"/>
      <c r="F30" s="180"/>
      <c r="G30" s="180"/>
      <c r="H30" s="180"/>
      <c r="I30" s="180"/>
      <c r="J30" s="180"/>
      <c r="K30" s="180"/>
      <c r="L30" s="180"/>
      <c r="M30" s="180"/>
      <c r="N30" s="180"/>
      <c r="O30" s="180"/>
      <c r="P30" s="180"/>
      <c r="Q30" s="180"/>
      <c r="R30" s="180"/>
      <c r="S30" s="180"/>
      <c r="T30" s="123"/>
    </row>
    <row r="31" spans="3:20">
      <c r="C31" s="122"/>
      <c r="D31" s="180"/>
      <c r="E31" s="180"/>
      <c r="F31" s="180"/>
      <c r="G31" s="180"/>
      <c r="H31" s="180"/>
      <c r="I31" s="180"/>
      <c r="J31" s="180"/>
      <c r="K31" s="180"/>
      <c r="L31" s="180"/>
      <c r="M31" s="180"/>
      <c r="N31" s="180"/>
      <c r="O31" s="180"/>
      <c r="P31" s="180"/>
      <c r="Q31" s="180"/>
      <c r="R31" s="180"/>
      <c r="S31" s="180"/>
      <c r="T31" s="123"/>
    </row>
    <row r="32" spans="3:20">
      <c r="C32" s="122"/>
      <c r="D32" s="180"/>
      <c r="E32" s="180"/>
      <c r="F32" s="180"/>
      <c r="G32" s="180"/>
      <c r="H32" s="180"/>
      <c r="I32" s="180"/>
      <c r="J32" s="180"/>
      <c r="K32" s="180"/>
      <c r="L32" s="180"/>
      <c r="M32" s="180"/>
      <c r="N32" s="180"/>
      <c r="O32" s="180"/>
      <c r="P32" s="180"/>
      <c r="Q32" s="180"/>
      <c r="R32" s="180"/>
      <c r="S32" s="180"/>
      <c r="T32" s="123"/>
    </row>
    <row r="33" spans="3:20">
      <c r="C33" s="122"/>
      <c r="D33" s="180"/>
      <c r="E33" s="180"/>
      <c r="F33" s="180"/>
      <c r="G33" s="180"/>
      <c r="H33" s="180"/>
      <c r="I33" s="180"/>
      <c r="J33" s="180"/>
      <c r="K33" s="180"/>
      <c r="L33" s="180"/>
      <c r="M33" s="180"/>
      <c r="N33" s="180"/>
      <c r="O33" s="180"/>
      <c r="P33" s="180"/>
      <c r="Q33" s="180"/>
      <c r="R33" s="180"/>
      <c r="S33" s="180"/>
      <c r="T33" s="123"/>
    </row>
    <row r="34" spans="3:20">
      <c r="C34" s="122"/>
      <c r="D34" s="180"/>
      <c r="E34" s="180"/>
      <c r="F34" s="180"/>
      <c r="G34" s="180"/>
      <c r="H34" s="180"/>
      <c r="I34" s="180"/>
      <c r="J34" s="180"/>
      <c r="K34" s="180"/>
      <c r="L34" s="180"/>
      <c r="M34" s="180"/>
      <c r="N34" s="180"/>
      <c r="O34" s="180"/>
      <c r="P34" s="180"/>
      <c r="Q34" s="180"/>
      <c r="R34" s="180"/>
      <c r="S34" s="180"/>
      <c r="T34" s="123"/>
    </row>
    <row r="35" spans="3:20">
      <c r="C35" s="122"/>
      <c r="D35" s="180"/>
      <c r="E35" s="180"/>
      <c r="F35" s="180"/>
      <c r="G35" s="180"/>
      <c r="H35" s="180"/>
      <c r="I35" s="180"/>
      <c r="J35" s="180"/>
      <c r="K35" s="180"/>
      <c r="L35" s="180"/>
      <c r="M35" s="180"/>
      <c r="N35" s="180"/>
      <c r="O35" s="180"/>
      <c r="P35" s="180"/>
      <c r="Q35" s="180"/>
      <c r="R35" s="180"/>
      <c r="S35" s="180"/>
      <c r="T35" s="123"/>
    </row>
    <row r="70" spans="13:27">
      <c r="M70" s="492" t="s">
        <v>119</v>
      </c>
      <c r="N70" s="493"/>
      <c r="O70" s="493"/>
      <c r="P70" s="493"/>
      <c r="Q70" s="493"/>
      <c r="R70" s="493"/>
      <c r="S70" s="493"/>
      <c r="T70" s="493"/>
      <c r="U70" s="493"/>
      <c r="V70" s="493"/>
      <c r="W70" s="493"/>
      <c r="X70" s="493"/>
      <c r="Y70" s="493"/>
      <c r="Z70" s="493"/>
      <c r="AA70" s="494"/>
    </row>
    <row r="71" spans="13:27">
      <c r="M71" s="495"/>
      <c r="N71" s="496"/>
      <c r="O71" s="496"/>
      <c r="P71" s="496"/>
      <c r="Q71" s="496"/>
      <c r="R71" s="496"/>
      <c r="S71" s="496"/>
      <c r="T71" s="496"/>
      <c r="U71" s="496"/>
      <c r="V71" s="496"/>
      <c r="W71" s="496"/>
      <c r="X71" s="496"/>
      <c r="Y71" s="496"/>
      <c r="Z71" s="496"/>
      <c r="AA71" s="497"/>
    </row>
    <row r="72" spans="13:27">
      <c r="M72" s="498"/>
      <c r="N72" s="499"/>
      <c r="O72" s="499"/>
      <c r="P72" s="499"/>
      <c r="Q72" s="499"/>
      <c r="R72" s="499"/>
      <c r="S72" s="499"/>
      <c r="T72" s="499"/>
      <c r="U72" s="499"/>
      <c r="V72" s="499"/>
      <c r="W72" s="499"/>
      <c r="X72" s="499"/>
      <c r="Y72" s="499"/>
      <c r="Z72" s="499"/>
      <c r="AA72" s="500"/>
    </row>
    <row r="74" spans="13:27">
      <c r="M74" s="501" t="s">
        <v>120</v>
      </c>
      <c r="N74" s="502"/>
      <c r="O74" s="502"/>
      <c r="P74" s="502"/>
      <c r="Q74" s="502"/>
      <c r="R74" s="502"/>
      <c r="S74" s="502"/>
      <c r="T74" s="502"/>
      <c r="U74" s="502"/>
      <c r="V74" s="502"/>
      <c r="W74" s="502"/>
      <c r="X74" s="502"/>
      <c r="Y74" s="502"/>
      <c r="Z74" s="502"/>
      <c r="AA74" s="503"/>
    </row>
    <row r="75" spans="13:27">
      <c r="M75" s="504"/>
      <c r="N75" s="505"/>
      <c r="O75" s="505"/>
      <c r="P75" s="505"/>
      <c r="Q75" s="505"/>
      <c r="R75" s="505"/>
      <c r="S75" s="505"/>
      <c r="T75" s="505"/>
      <c r="U75" s="505"/>
      <c r="V75" s="505"/>
      <c r="W75" s="505"/>
      <c r="X75" s="505"/>
      <c r="Y75" s="505"/>
      <c r="Z75" s="505"/>
      <c r="AA75" s="506"/>
    </row>
    <row r="76" spans="13:27">
      <c r="M76" s="242"/>
      <c r="N76" s="243"/>
      <c r="O76" s="243"/>
      <c r="P76" s="243"/>
      <c r="Q76" s="243"/>
      <c r="R76" s="243"/>
      <c r="S76" s="243"/>
      <c r="T76" s="243"/>
      <c r="U76" s="243"/>
      <c r="V76" s="243"/>
      <c r="W76" s="243"/>
      <c r="X76" s="243"/>
      <c r="Y76" s="243"/>
      <c r="Z76" s="244"/>
    </row>
    <row r="80" spans="13:27" ht="12.75" customHeight="1">
      <c r="M80" s="483" t="s">
        <v>125</v>
      </c>
      <c r="N80" s="484"/>
      <c r="O80" s="484"/>
      <c r="P80" s="484"/>
      <c r="Q80" s="484"/>
      <c r="R80" s="484"/>
      <c r="S80" s="484"/>
      <c r="T80" s="484"/>
      <c r="U80" s="484"/>
      <c r="V80" s="484"/>
      <c r="W80" s="484"/>
      <c r="X80" s="484"/>
      <c r="Y80" s="484"/>
      <c r="Z80" s="484"/>
      <c r="AA80" s="485"/>
    </row>
    <row r="81" spans="13:27">
      <c r="M81" s="486"/>
      <c r="N81" s="487"/>
      <c r="O81" s="487"/>
      <c r="P81" s="487"/>
      <c r="Q81" s="487"/>
      <c r="R81" s="487"/>
      <c r="S81" s="487"/>
      <c r="T81" s="487"/>
      <c r="U81" s="487"/>
      <c r="V81" s="487"/>
      <c r="W81" s="487"/>
      <c r="X81" s="487"/>
      <c r="Y81" s="487"/>
      <c r="Z81" s="487"/>
      <c r="AA81" s="488"/>
    </row>
    <row r="82" spans="13:27">
      <c r="M82" s="489"/>
      <c r="N82" s="490"/>
      <c r="O82" s="490"/>
      <c r="P82" s="490"/>
      <c r="Q82" s="490"/>
      <c r="R82" s="490"/>
      <c r="S82" s="490"/>
      <c r="T82" s="490"/>
      <c r="U82" s="490"/>
      <c r="V82" s="490"/>
      <c r="W82" s="490"/>
      <c r="X82" s="490"/>
      <c r="Y82" s="490"/>
      <c r="Z82" s="490"/>
      <c r="AA82" s="491"/>
    </row>
    <row r="83" spans="13:27">
      <c r="M83" s="245" t="s">
        <v>117</v>
      </c>
    </row>
    <row r="84" spans="13:27">
      <c r="M84" s="245" t="s">
        <v>118</v>
      </c>
    </row>
    <row r="90" spans="13:27">
      <c r="M90" s="245" t="s">
        <v>121</v>
      </c>
    </row>
    <row r="93" spans="13:27">
      <c r="M93" s="245" t="s">
        <v>122</v>
      </c>
      <c r="N93" s="121"/>
      <c r="O93" s="121"/>
      <c r="P93" s="121"/>
      <c r="Q93" s="121"/>
      <c r="R93" s="121"/>
      <c r="S93" s="121"/>
      <c r="T93" s="121"/>
      <c r="U93" s="121"/>
    </row>
    <row r="94" spans="13:27">
      <c r="M94" s="245" t="s">
        <v>123</v>
      </c>
    </row>
    <row r="101" spans="13:13">
      <c r="M101" s="245" t="s">
        <v>124</v>
      </c>
    </row>
  </sheetData>
  <sheetProtection algorithmName="SHA-512" hashValue="cFzt3Wta8SacFId4DU+4LpBiGs00N1l/q38oea5wVlWJFchZKW/JHhXLoRKiFWw5CuMVWGmcIz+S4GmgpmoFMg==" saltValue="iO3AHDoyyYy8GTu23aSaag==" spinCount="100000" sheet="1" objects="1" scenarios="1"/>
  <mergeCells count="3">
    <mergeCell ref="M80:AA82"/>
    <mergeCell ref="M70:AA72"/>
    <mergeCell ref="M74:AA75"/>
  </mergeCells>
  <pageMargins left="0.7" right="0.7" top="0.75" bottom="0.75" header="0.3" footer="0.3"/>
  <pageSetup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FF00"/>
  </sheetPr>
  <dimension ref="A2:D26"/>
  <sheetViews>
    <sheetView workbookViewId="0"/>
  </sheetViews>
  <sheetFormatPr defaultColWidth="9.33203125" defaultRowHeight="13.2"/>
  <cols>
    <col min="1" max="1" width="3.5546875" style="120" customWidth="1"/>
    <col min="2" max="2" width="27" style="121" customWidth="1"/>
    <col min="3" max="3" width="109.6640625" style="128" customWidth="1"/>
    <col min="4" max="16384" width="9.33203125" style="120"/>
  </cols>
  <sheetData>
    <row r="2" spans="1:4" ht="15.6">
      <c r="B2" s="124" t="s">
        <v>44</v>
      </c>
      <c r="C2" s="126"/>
    </row>
    <row r="3" spans="1:4" ht="15.6">
      <c r="A3" s="122"/>
      <c r="B3" s="132"/>
      <c r="C3" s="133"/>
      <c r="D3" s="123"/>
    </row>
    <row r="4" spans="1:4">
      <c r="A4" s="122"/>
      <c r="B4" s="507" t="s">
        <v>29</v>
      </c>
      <c r="C4" s="508" t="s">
        <v>30</v>
      </c>
      <c r="D4" s="123"/>
    </row>
    <row r="5" spans="1:4">
      <c r="A5" s="122"/>
      <c r="B5" s="507"/>
      <c r="C5" s="508"/>
      <c r="D5" s="123"/>
    </row>
    <row r="6" spans="1:4">
      <c r="A6" s="122"/>
      <c r="B6" s="507"/>
      <c r="C6" s="508"/>
      <c r="D6" s="123"/>
    </row>
    <row r="7" spans="1:4">
      <c r="B7" s="129"/>
      <c r="C7" s="130"/>
    </row>
    <row r="8" spans="1:4" ht="12.75" customHeight="1">
      <c r="A8" s="122"/>
      <c r="B8" s="507" t="s">
        <v>27</v>
      </c>
      <c r="C8" s="508" t="s">
        <v>72</v>
      </c>
      <c r="D8" s="123"/>
    </row>
    <row r="9" spans="1:4">
      <c r="A9" s="122"/>
      <c r="B9" s="507"/>
      <c r="C9" s="508"/>
      <c r="D9" s="123"/>
    </row>
    <row r="10" spans="1:4">
      <c r="A10" s="122"/>
      <c r="B10" s="507"/>
      <c r="C10" s="508"/>
      <c r="D10" s="123"/>
    </row>
    <row r="11" spans="1:4">
      <c r="A11" s="122"/>
      <c r="B11" s="507"/>
      <c r="C11" s="508"/>
      <c r="D11" s="123"/>
    </row>
    <row r="12" spans="1:4">
      <c r="B12" s="129"/>
      <c r="C12" s="130"/>
    </row>
    <row r="13" spans="1:4">
      <c r="A13" s="122"/>
      <c r="B13" s="507" t="s">
        <v>31</v>
      </c>
      <c r="C13" s="508" t="s">
        <v>32</v>
      </c>
      <c r="D13" s="123"/>
    </row>
    <row r="14" spans="1:4">
      <c r="A14" s="122"/>
      <c r="B14" s="507"/>
      <c r="C14" s="509"/>
      <c r="D14" s="123"/>
    </row>
    <row r="15" spans="1:4">
      <c r="A15" s="122"/>
      <c r="B15" s="507"/>
      <c r="C15" s="509"/>
      <c r="D15" s="123"/>
    </row>
    <row r="16" spans="1:4">
      <c r="B16" s="129"/>
      <c r="C16" s="130"/>
    </row>
    <row r="17" spans="1:4">
      <c r="A17" s="122"/>
      <c r="B17" s="507" t="s">
        <v>28</v>
      </c>
      <c r="C17" s="508" t="s">
        <v>34</v>
      </c>
      <c r="D17" s="123"/>
    </row>
    <row r="18" spans="1:4">
      <c r="A18" s="122"/>
      <c r="B18" s="507"/>
      <c r="C18" s="509"/>
      <c r="D18" s="123"/>
    </row>
    <row r="19" spans="1:4">
      <c r="A19" s="122"/>
      <c r="B19" s="507"/>
      <c r="C19" s="509"/>
      <c r="D19" s="123"/>
    </row>
    <row r="20" spans="1:4">
      <c r="B20" s="129"/>
      <c r="C20" s="130"/>
    </row>
    <row r="21" spans="1:4">
      <c r="A21" s="122"/>
      <c r="B21" s="507" t="s">
        <v>9</v>
      </c>
      <c r="C21" s="508" t="s">
        <v>73</v>
      </c>
      <c r="D21" s="123"/>
    </row>
    <row r="22" spans="1:4">
      <c r="A22" s="122"/>
      <c r="B22" s="507"/>
      <c r="C22" s="509"/>
      <c r="D22" s="123"/>
    </row>
    <row r="23" spans="1:4">
      <c r="A23" s="122"/>
      <c r="B23" s="507"/>
      <c r="C23" s="509"/>
      <c r="D23" s="123"/>
    </row>
    <row r="24" spans="1:4">
      <c r="A24" s="122"/>
      <c r="B24" s="507"/>
      <c r="C24" s="509"/>
      <c r="D24" s="123"/>
    </row>
    <row r="25" spans="1:4">
      <c r="A25" s="122"/>
      <c r="B25" s="507"/>
      <c r="C25" s="509"/>
      <c r="D25" s="123"/>
    </row>
    <row r="26" spans="1:4">
      <c r="B26" s="125"/>
      <c r="C26" s="127"/>
    </row>
  </sheetData>
  <sheetProtection algorithmName="SHA-512" hashValue="cF4UO9IGl94yqkKfk/YGe3nHYOe7Bm73IoUhd84Nr4AvD/KeVqhatgXuZEXJHZV6980SeQ5wWtrWVyBOu65YjA==" saltValue="q0fYMhpJtYsZReZRfNAfyQ==" spinCount="100000" sheet="1" objects="1" scenarios="1"/>
  <mergeCells count="10">
    <mergeCell ref="B17:B19"/>
    <mergeCell ref="C17:C19"/>
    <mergeCell ref="B21:B25"/>
    <mergeCell ref="C21:C25"/>
    <mergeCell ref="B4:B6"/>
    <mergeCell ref="C4:C6"/>
    <mergeCell ref="B8:B11"/>
    <mergeCell ref="C8:C11"/>
    <mergeCell ref="B13:B15"/>
    <mergeCell ref="C13:C1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C8722-220D-4A84-AC92-CCAB2FE49C41}">
  <dimension ref="A1:AD44"/>
  <sheetViews>
    <sheetView workbookViewId="0">
      <selection activeCell="AE8" sqref="AE8"/>
    </sheetView>
  </sheetViews>
  <sheetFormatPr defaultRowHeight="13.2"/>
  <cols>
    <col min="3" max="3" width="13.109375" bestFit="1" customWidth="1"/>
    <col min="4" max="4" width="12.6640625" customWidth="1"/>
    <col min="7" max="7" width="11.88671875" customWidth="1"/>
    <col min="10" max="10" width="15.109375" bestFit="1" customWidth="1"/>
    <col min="11" max="12" width="12.33203125" customWidth="1"/>
    <col min="13" max="13" width="14" bestFit="1" customWidth="1"/>
    <col min="16" max="16" width="30.109375" bestFit="1" customWidth="1"/>
    <col min="17" max="22" width="9.5546875" customWidth="1"/>
    <col min="23" max="23" width="10.109375" customWidth="1"/>
    <col min="24" max="24" width="21.88671875" bestFit="1" customWidth="1"/>
    <col min="25" max="25" width="10.109375" customWidth="1"/>
    <col min="26" max="26" width="8.5546875" customWidth="1"/>
    <col min="27" max="27" width="10.88671875" customWidth="1"/>
    <col min="28" max="30" width="9.44140625" bestFit="1" customWidth="1"/>
  </cols>
  <sheetData>
    <row r="1" spans="1:30" ht="18" thickBot="1">
      <c r="A1" s="516" t="s">
        <v>126</v>
      </c>
      <c r="B1" s="516"/>
      <c r="C1" s="512" t="s">
        <v>127</v>
      </c>
      <c r="D1" s="512"/>
      <c r="E1" s="512"/>
      <c r="F1" s="246" t="s">
        <v>131</v>
      </c>
      <c r="G1" s="248" t="s">
        <v>132</v>
      </c>
      <c r="J1" s="512" t="s">
        <v>143</v>
      </c>
      <c r="K1" s="512"/>
      <c r="L1" s="512"/>
      <c r="M1" s="512"/>
      <c r="P1" s="512" t="s">
        <v>100</v>
      </c>
      <c r="Q1" s="512"/>
      <c r="R1" s="512"/>
      <c r="S1" s="512"/>
      <c r="T1" s="512"/>
      <c r="U1" s="512"/>
      <c r="V1" s="512"/>
      <c r="X1" s="512" t="s">
        <v>153</v>
      </c>
      <c r="Y1" s="512"/>
      <c r="Z1" s="512"/>
      <c r="AA1" s="512"/>
      <c r="AB1" s="512"/>
      <c r="AC1" s="512"/>
    </row>
    <row r="2" spans="1:30" ht="15" thickTop="1">
      <c r="A2" s="517" t="s">
        <v>130</v>
      </c>
      <c r="B2" s="517"/>
      <c r="C2" s="517"/>
      <c r="D2" s="517"/>
      <c r="E2" s="517"/>
      <c r="F2" s="252" t="s">
        <v>133</v>
      </c>
      <c r="G2" s="253">
        <v>45658</v>
      </c>
      <c r="J2" s="260" t="s">
        <v>149</v>
      </c>
      <c r="K2" s="260" t="s">
        <v>131</v>
      </c>
      <c r="L2" s="260" t="s">
        <v>151</v>
      </c>
      <c r="M2" s="260" t="s">
        <v>133</v>
      </c>
      <c r="P2" s="278"/>
      <c r="Q2" s="278"/>
      <c r="T2" s="279"/>
      <c r="U2" s="273" t="s">
        <v>162</v>
      </c>
      <c r="V2" s="279">
        <v>45748</v>
      </c>
      <c r="AB2" s="254" t="s">
        <v>133</v>
      </c>
      <c r="AC2" s="261">
        <v>45658</v>
      </c>
    </row>
    <row r="3" spans="1:30" ht="17.399999999999999">
      <c r="A3" s="251" t="s">
        <v>128</v>
      </c>
      <c r="B3" s="255"/>
      <c r="C3" s="249"/>
      <c r="D3" s="250"/>
      <c r="E3" s="247"/>
      <c r="J3" s="259" t="s">
        <v>148</v>
      </c>
      <c r="K3" s="262">
        <v>0.34489999999999998</v>
      </c>
      <c r="L3" s="259" t="s">
        <v>150</v>
      </c>
      <c r="M3" s="253">
        <v>45689</v>
      </c>
      <c r="P3" s="251" t="s">
        <v>140</v>
      </c>
      <c r="Q3" s="277"/>
      <c r="R3" s="259"/>
      <c r="S3" s="260"/>
      <c r="T3" s="260"/>
      <c r="U3" s="260"/>
      <c r="V3" s="260"/>
      <c r="Z3" s="253"/>
      <c r="AB3" s="254" t="s">
        <v>131</v>
      </c>
      <c r="AC3" s="260" t="s">
        <v>154</v>
      </c>
    </row>
    <row r="4" spans="1:30" ht="14.4">
      <c r="A4" s="515" t="s">
        <v>129</v>
      </c>
      <c r="B4" s="515"/>
      <c r="C4" s="515"/>
      <c r="D4" s="252"/>
      <c r="E4" s="252"/>
      <c r="F4" s="256">
        <v>7.58</v>
      </c>
      <c r="G4" s="252" t="s">
        <v>134</v>
      </c>
      <c r="J4" s="259" t="s">
        <v>144</v>
      </c>
      <c r="K4" s="262">
        <v>2.0735000000000001</v>
      </c>
      <c r="L4" s="259" t="s">
        <v>150</v>
      </c>
      <c r="M4" s="253">
        <v>45474</v>
      </c>
      <c r="AB4" s="296">
        <v>7.9000000000000001E-4</v>
      </c>
      <c r="AC4" s="264" t="s">
        <v>155</v>
      </c>
    </row>
    <row r="5" spans="1:30" ht="14.4">
      <c r="A5" s="252"/>
      <c r="B5" s="252"/>
      <c r="C5" s="252"/>
      <c r="D5" s="252"/>
      <c r="E5" s="252"/>
      <c r="F5" s="252"/>
      <c r="G5" s="252"/>
      <c r="J5" s="259" t="s">
        <v>62</v>
      </c>
      <c r="K5" s="297">
        <v>0</v>
      </c>
      <c r="L5" s="259" t="s">
        <v>150</v>
      </c>
      <c r="M5" s="253">
        <v>45748</v>
      </c>
      <c r="P5" s="252" t="s">
        <v>135</v>
      </c>
      <c r="Q5" s="252"/>
      <c r="R5" s="252"/>
      <c r="S5" s="252"/>
      <c r="T5" s="252"/>
      <c r="U5" s="252"/>
    </row>
    <row r="6" spans="1:30" ht="18" thickBot="1">
      <c r="A6" s="515" t="s">
        <v>99</v>
      </c>
      <c r="B6" s="515"/>
      <c r="C6" s="515"/>
      <c r="D6" s="252"/>
      <c r="E6" s="252"/>
      <c r="F6" s="252"/>
      <c r="G6" s="252"/>
      <c r="J6" s="259" t="s">
        <v>63</v>
      </c>
      <c r="K6" s="297">
        <v>0</v>
      </c>
      <c r="L6" s="259" t="s">
        <v>150</v>
      </c>
      <c r="M6" s="253">
        <v>45748</v>
      </c>
      <c r="P6" s="252"/>
      <c r="Q6" s="252" t="s">
        <v>15</v>
      </c>
      <c r="R6" s="252"/>
      <c r="S6" s="252"/>
      <c r="T6" s="272">
        <v>7.6386999999999997E-2</v>
      </c>
      <c r="U6" s="264" t="s">
        <v>155</v>
      </c>
      <c r="X6" s="512" t="s">
        <v>93</v>
      </c>
      <c r="Y6" s="512"/>
      <c r="Z6" s="512"/>
      <c r="AA6" s="512"/>
      <c r="AB6" s="512"/>
      <c r="AC6" s="512"/>
    </row>
    <row r="7" spans="1:30" ht="15" thickTop="1">
      <c r="A7" s="252"/>
      <c r="B7" s="252"/>
      <c r="C7" s="252"/>
      <c r="D7" s="252"/>
      <c r="E7" s="252"/>
      <c r="F7" s="252"/>
      <c r="G7" s="252"/>
      <c r="J7" s="259" t="s">
        <v>60</v>
      </c>
      <c r="K7" s="262">
        <v>1.3899999999999999E-2</v>
      </c>
      <c r="L7" s="259" t="s">
        <v>150</v>
      </c>
      <c r="M7" s="253">
        <v>45536</v>
      </c>
      <c r="P7" s="252"/>
      <c r="Q7" s="252" t="s">
        <v>136</v>
      </c>
      <c r="R7" s="252"/>
      <c r="S7" s="252"/>
      <c r="T7" s="272">
        <v>9.1032000000000002E-2</v>
      </c>
      <c r="U7" s="264" t="s">
        <v>155</v>
      </c>
      <c r="AB7" s="260" t="s">
        <v>162</v>
      </c>
      <c r="AC7" s="273">
        <v>44393</v>
      </c>
    </row>
    <row r="8" spans="1:30" ht="14.4">
      <c r="A8" s="252"/>
      <c r="B8" s="252" t="s">
        <v>135</v>
      </c>
      <c r="C8" s="252"/>
      <c r="D8" s="252"/>
      <c r="E8" s="252"/>
      <c r="F8" s="252"/>
      <c r="G8" s="252"/>
      <c r="J8" s="259" t="s">
        <v>61</v>
      </c>
      <c r="K8" s="262">
        <v>-3.5999999999999999E-3</v>
      </c>
      <c r="L8" s="259" t="s">
        <v>150</v>
      </c>
      <c r="M8" s="253">
        <v>45536</v>
      </c>
      <c r="P8" s="260"/>
      <c r="Q8" s="260"/>
      <c r="R8" s="260"/>
      <c r="S8" s="260"/>
      <c r="T8" s="280"/>
      <c r="U8" s="260"/>
      <c r="AC8" s="265"/>
      <c r="AD8" s="266"/>
    </row>
    <row r="9" spans="1:30" ht="14.4">
      <c r="A9" s="252"/>
      <c r="B9" s="252"/>
      <c r="C9" s="252" t="s">
        <v>15</v>
      </c>
      <c r="D9" s="252"/>
      <c r="E9" s="252"/>
      <c r="F9" s="252">
        <v>2.6656</v>
      </c>
      <c r="G9" s="252" t="s">
        <v>137</v>
      </c>
      <c r="J9" s="259" t="s">
        <v>90</v>
      </c>
      <c r="K9" s="262">
        <v>0.1452</v>
      </c>
      <c r="L9" s="259" t="s">
        <v>150</v>
      </c>
      <c r="M9" s="253">
        <v>45536</v>
      </c>
      <c r="P9" s="252" t="s">
        <v>138</v>
      </c>
      <c r="Q9" s="252"/>
      <c r="R9" s="252"/>
      <c r="S9" s="252"/>
      <c r="T9" s="272"/>
      <c r="U9" s="252"/>
      <c r="X9" s="252" t="s">
        <v>156</v>
      </c>
      <c r="Y9" s="271"/>
      <c r="Z9" s="260"/>
      <c r="AA9" s="271"/>
      <c r="AB9" s="252"/>
      <c r="AC9" s="272"/>
      <c r="AD9" s="252"/>
    </row>
    <row r="10" spans="1:30" ht="14.4">
      <c r="A10" s="252"/>
      <c r="B10" s="252"/>
      <c r="C10" s="252" t="s">
        <v>136</v>
      </c>
      <c r="D10" s="252"/>
      <c r="E10" s="252"/>
      <c r="F10" s="252">
        <v>1.9708000000000001</v>
      </c>
      <c r="G10" s="252" t="s">
        <v>137</v>
      </c>
      <c r="J10" s="259" t="s">
        <v>91</v>
      </c>
      <c r="K10" s="262">
        <v>0.1183</v>
      </c>
      <c r="L10" s="259" t="s">
        <v>150</v>
      </c>
      <c r="M10" s="253">
        <v>45627</v>
      </c>
      <c r="P10" s="252"/>
      <c r="Q10" s="252" t="s">
        <v>15</v>
      </c>
      <c r="R10" s="252"/>
      <c r="S10" s="252"/>
      <c r="T10" s="272">
        <v>7.5355000000000005E-2</v>
      </c>
      <c r="U10" s="264" t="s">
        <v>155</v>
      </c>
      <c r="X10" s="271">
        <v>0</v>
      </c>
      <c r="Y10" s="260" t="s">
        <v>157</v>
      </c>
      <c r="Z10" s="271">
        <v>2500</v>
      </c>
      <c r="AA10" s="252" t="s">
        <v>0</v>
      </c>
      <c r="AB10" s="272">
        <v>1.0200000000000001E-3</v>
      </c>
      <c r="AC10" s="252" t="s">
        <v>158</v>
      </c>
      <c r="AD10" s="252"/>
    </row>
    <row r="11" spans="1:30" ht="14.4">
      <c r="A11" s="252"/>
      <c r="B11" s="252"/>
      <c r="C11" s="252"/>
      <c r="D11" s="252"/>
      <c r="E11" s="252"/>
      <c r="F11" s="252"/>
      <c r="G11" s="252"/>
      <c r="J11" s="259" t="s">
        <v>146</v>
      </c>
      <c r="K11" s="262">
        <v>0.28839999999999999</v>
      </c>
      <c r="L11" s="259" t="s">
        <v>150</v>
      </c>
      <c r="M11" s="253">
        <v>45413</v>
      </c>
      <c r="P11" s="252"/>
      <c r="Q11" s="252" t="s">
        <v>136</v>
      </c>
      <c r="R11" s="252"/>
      <c r="S11" s="252"/>
      <c r="T11" s="272">
        <v>7.1753999999999998E-2</v>
      </c>
      <c r="U11" s="264" t="s">
        <v>155</v>
      </c>
      <c r="X11" s="271">
        <v>2501</v>
      </c>
      <c r="Y11" s="260" t="s">
        <v>157</v>
      </c>
      <c r="Z11" s="271">
        <v>50000</v>
      </c>
      <c r="AA11" s="252" t="s">
        <v>0</v>
      </c>
      <c r="AB11" s="272">
        <v>6.4999999999999997E-4</v>
      </c>
      <c r="AC11" s="252" t="s">
        <v>158</v>
      </c>
      <c r="AD11" s="252"/>
    </row>
    <row r="12" spans="1:30" ht="14.4">
      <c r="A12" s="252"/>
      <c r="B12" s="252" t="s">
        <v>138</v>
      </c>
      <c r="C12" s="252"/>
      <c r="D12" s="252"/>
      <c r="E12" s="252"/>
      <c r="F12" s="252"/>
      <c r="G12" s="252"/>
      <c r="J12" s="259" t="s">
        <v>87</v>
      </c>
      <c r="K12" s="262">
        <v>0.1351</v>
      </c>
      <c r="L12" s="259" t="s">
        <v>150</v>
      </c>
      <c r="M12" s="253">
        <v>45597</v>
      </c>
      <c r="P12" s="260"/>
      <c r="Q12" s="260"/>
      <c r="R12" s="260"/>
      <c r="S12" s="260"/>
      <c r="T12" s="280"/>
      <c r="U12" s="260"/>
      <c r="X12" s="271">
        <v>50001</v>
      </c>
      <c r="Y12" s="260" t="s">
        <v>157</v>
      </c>
      <c r="Z12" s="271">
        <v>999999</v>
      </c>
      <c r="AA12" s="252" t="s">
        <v>0</v>
      </c>
      <c r="AB12" s="272">
        <v>5.0000000000000001E-4</v>
      </c>
      <c r="AC12" s="252" t="s">
        <v>158</v>
      </c>
      <c r="AD12" s="252"/>
    </row>
    <row r="13" spans="1:30" ht="14.4">
      <c r="A13" s="252"/>
      <c r="B13" s="252"/>
      <c r="C13" s="252" t="s">
        <v>15</v>
      </c>
      <c r="D13" s="252"/>
      <c r="E13" s="252"/>
      <c r="F13" s="252">
        <v>2.6656</v>
      </c>
      <c r="G13" s="252" t="s">
        <v>137</v>
      </c>
      <c r="J13" s="259" t="s">
        <v>170</v>
      </c>
      <c r="K13" s="262">
        <v>0.75639999999999996</v>
      </c>
      <c r="L13" s="259" t="s">
        <v>150</v>
      </c>
      <c r="M13" s="253">
        <v>45748</v>
      </c>
      <c r="P13" s="259" t="s">
        <v>163</v>
      </c>
      <c r="Q13" s="259"/>
      <c r="R13" s="259"/>
      <c r="S13" s="260"/>
      <c r="T13" s="280"/>
      <c r="U13" s="260"/>
      <c r="X13" s="252"/>
      <c r="Y13" s="271"/>
      <c r="Z13" s="260"/>
      <c r="AA13" s="271"/>
      <c r="AB13" s="252"/>
      <c r="AC13" s="272"/>
      <c r="AD13" s="252"/>
    </row>
    <row r="14" spans="1:30" ht="14.4">
      <c r="A14" s="252"/>
      <c r="B14" s="252"/>
      <c r="C14" s="252" t="s">
        <v>136</v>
      </c>
      <c r="D14" s="252"/>
      <c r="E14" s="252"/>
      <c r="F14" s="252">
        <v>1.9708000000000001</v>
      </c>
      <c r="G14" s="252" t="s">
        <v>137</v>
      </c>
      <c r="J14" s="259" t="s">
        <v>95</v>
      </c>
      <c r="K14" s="262">
        <v>0.32169999999999999</v>
      </c>
      <c r="L14" s="259" t="s">
        <v>150</v>
      </c>
      <c r="M14" s="253">
        <v>45444</v>
      </c>
      <c r="P14" s="260"/>
      <c r="Q14" s="260"/>
      <c r="R14" s="260" t="s">
        <v>142</v>
      </c>
      <c r="S14" s="260"/>
      <c r="T14" s="280">
        <v>3.98E-3</v>
      </c>
      <c r="U14" s="264" t="s">
        <v>155</v>
      </c>
      <c r="X14" s="252" t="s">
        <v>159</v>
      </c>
      <c r="Y14" s="271"/>
      <c r="Z14" s="260"/>
      <c r="AA14" s="271"/>
      <c r="AB14" s="252"/>
      <c r="AC14" s="272"/>
      <c r="AD14" s="252"/>
    </row>
    <row r="15" spans="1:30" ht="14.4">
      <c r="A15" s="252"/>
      <c r="B15" s="252"/>
      <c r="C15" s="252"/>
      <c r="D15" s="252"/>
      <c r="E15" s="252"/>
      <c r="F15" s="252"/>
      <c r="G15" s="252"/>
      <c r="J15" s="259" t="s">
        <v>64</v>
      </c>
      <c r="K15" s="297">
        <v>0</v>
      </c>
      <c r="L15" s="259" t="s">
        <v>150</v>
      </c>
      <c r="M15" s="253">
        <v>45748</v>
      </c>
      <c r="Q15" s="260"/>
      <c r="R15" s="260"/>
      <c r="S15" s="260"/>
      <c r="T15" s="260"/>
      <c r="U15" s="260"/>
      <c r="V15" s="260"/>
      <c r="X15" s="271">
        <v>0</v>
      </c>
      <c r="Y15" s="260" t="s">
        <v>157</v>
      </c>
      <c r="Z15" s="271">
        <v>2500</v>
      </c>
      <c r="AA15" s="252" t="s">
        <v>0</v>
      </c>
      <c r="AB15" s="272">
        <v>1.65E-4</v>
      </c>
      <c r="AC15" s="252" t="s">
        <v>158</v>
      </c>
      <c r="AD15" s="252"/>
    </row>
    <row r="16" spans="1:30" ht="18" thickBot="1">
      <c r="A16" s="251" t="s">
        <v>139</v>
      </c>
      <c r="B16" s="252"/>
      <c r="C16" s="252"/>
      <c r="D16" s="252"/>
      <c r="E16" s="252"/>
      <c r="F16" s="252"/>
      <c r="G16" s="252"/>
      <c r="J16" s="259" t="s">
        <v>96</v>
      </c>
      <c r="K16" s="262">
        <v>0.86309999999999998</v>
      </c>
      <c r="L16" s="259" t="s">
        <v>150</v>
      </c>
      <c r="M16" s="253">
        <v>45536</v>
      </c>
      <c r="P16" s="512" t="s">
        <v>49</v>
      </c>
      <c r="Q16" s="512"/>
      <c r="R16" s="512"/>
      <c r="S16" s="512"/>
      <c r="T16" s="512"/>
      <c r="U16" s="512"/>
      <c r="V16" s="512"/>
      <c r="X16" s="271">
        <v>2501</v>
      </c>
      <c r="Y16" s="260" t="s">
        <v>157</v>
      </c>
      <c r="Z16" s="271">
        <v>50000</v>
      </c>
      <c r="AA16" s="252" t="s">
        <v>0</v>
      </c>
      <c r="AB16" s="272">
        <v>1.1E-4</v>
      </c>
      <c r="AC16" s="252" t="s">
        <v>158</v>
      </c>
      <c r="AD16" s="252"/>
    </row>
    <row r="17" spans="1:30" ht="15" thickTop="1">
      <c r="A17" s="515" t="s">
        <v>140</v>
      </c>
      <c r="B17" s="515"/>
      <c r="C17" s="515"/>
      <c r="D17" s="252"/>
      <c r="E17" s="252"/>
      <c r="F17" s="252"/>
      <c r="G17" s="252"/>
      <c r="J17" s="259" t="s">
        <v>152</v>
      </c>
      <c r="K17" s="297">
        <v>0</v>
      </c>
      <c r="L17" s="259" t="s">
        <v>150</v>
      </c>
      <c r="M17" s="253">
        <v>45597</v>
      </c>
      <c r="P17" s="260"/>
      <c r="Q17" s="260"/>
      <c r="R17" s="260"/>
      <c r="S17" s="260"/>
      <c r="T17" s="260"/>
      <c r="U17" s="260" t="s">
        <v>162</v>
      </c>
      <c r="V17" s="273">
        <v>44593</v>
      </c>
      <c r="X17" s="271">
        <v>50001</v>
      </c>
      <c r="Y17" s="260" t="s">
        <v>157</v>
      </c>
      <c r="Z17" s="271">
        <v>999999</v>
      </c>
      <c r="AA17" s="252" t="s">
        <v>0</v>
      </c>
      <c r="AB17" s="272">
        <v>7.7000000000000001E-5</v>
      </c>
      <c r="AC17" s="252" t="s">
        <v>158</v>
      </c>
      <c r="AD17" s="252"/>
    </row>
    <row r="18" spans="1:30" ht="14.4">
      <c r="A18" s="252"/>
      <c r="B18" s="252"/>
      <c r="C18" s="252"/>
      <c r="D18" s="252"/>
      <c r="E18" s="252"/>
      <c r="F18" s="252"/>
      <c r="G18" s="252"/>
      <c r="J18" s="259" t="s">
        <v>89</v>
      </c>
      <c r="K18" s="297">
        <v>4.24E-2</v>
      </c>
      <c r="L18" s="259" t="s">
        <v>150</v>
      </c>
      <c r="M18" s="253">
        <v>45413</v>
      </c>
      <c r="P18" s="260"/>
      <c r="Q18" s="260"/>
      <c r="R18" s="260"/>
      <c r="S18" s="260"/>
      <c r="T18" s="260"/>
      <c r="U18" s="260"/>
      <c r="V18" s="273"/>
      <c r="X18" s="252"/>
      <c r="Y18" s="271"/>
      <c r="Z18" s="260"/>
      <c r="AA18" s="271"/>
      <c r="AB18" s="252"/>
      <c r="AC18" s="272"/>
      <c r="AD18" s="252"/>
    </row>
    <row r="19" spans="1:30" ht="14.4">
      <c r="A19" s="252"/>
      <c r="B19" s="252" t="s">
        <v>135</v>
      </c>
      <c r="C19" s="252"/>
      <c r="D19" s="252"/>
      <c r="E19" s="252"/>
      <c r="F19" s="252"/>
      <c r="G19" s="252"/>
      <c r="J19" s="259" t="s">
        <v>94</v>
      </c>
      <c r="K19" s="297">
        <v>0</v>
      </c>
      <c r="L19" s="259" t="s">
        <v>150</v>
      </c>
      <c r="M19" s="253">
        <v>45485</v>
      </c>
      <c r="P19" s="514" t="s">
        <v>164</v>
      </c>
      <c r="Q19" s="514"/>
      <c r="R19" s="260"/>
      <c r="S19" s="260" t="s">
        <v>166</v>
      </c>
      <c r="T19" s="281">
        <v>1.2</v>
      </c>
      <c r="U19" s="260" t="s">
        <v>150</v>
      </c>
      <c r="V19" s="260"/>
      <c r="X19" s="252" t="s">
        <v>160</v>
      </c>
      <c r="Y19" s="271"/>
      <c r="Z19" s="260"/>
      <c r="AA19" s="271"/>
      <c r="AB19" s="252"/>
      <c r="AC19" s="272"/>
      <c r="AD19" s="252"/>
    </row>
    <row r="20" spans="1:30" ht="14.4">
      <c r="A20" s="252"/>
      <c r="B20" s="252"/>
      <c r="C20" s="252" t="s">
        <v>15</v>
      </c>
      <c r="D20" s="252"/>
      <c r="E20" s="252"/>
      <c r="F20" s="252">
        <v>2.8062999999999998</v>
      </c>
      <c r="G20" s="252" t="s">
        <v>137</v>
      </c>
      <c r="J20" s="259" t="s">
        <v>147</v>
      </c>
      <c r="K20" s="262">
        <v>0.46889999999999998</v>
      </c>
      <c r="L20" s="259" t="s">
        <v>150</v>
      </c>
      <c r="M20" s="253">
        <v>45536</v>
      </c>
      <c r="P20" s="263" t="s">
        <v>165</v>
      </c>
      <c r="S20" s="282" t="s">
        <v>167</v>
      </c>
      <c r="T20" s="283">
        <v>2</v>
      </c>
      <c r="U20" s="268"/>
      <c r="X20" s="271">
        <v>0</v>
      </c>
      <c r="Y20" s="260" t="s">
        <v>157</v>
      </c>
      <c r="Z20" s="271">
        <v>2500</v>
      </c>
      <c r="AA20" s="252" t="s">
        <v>0</v>
      </c>
      <c r="AB20" s="272">
        <v>3.8000000000000002E-4</v>
      </c>
      <c r="AC20" s="252" t="s">
        <v>158</v>
      </c>
      <c r="AD20" s="252"/>
    </row>
    <row r="21" spans="1:30" ht="14.4">
      <c r="A21" s="252"/>
      <c r="B21" s="252"/>
      <c r="C21" s="252" t="s">
        <v>136</v>
      </c>
      <c r="D21" s="252"/>
      <c r="E21" s="252"/>
      <c r="F21" s="252">
        <v>4.2708000000000004</v>
      </c>
      <c r="G21" s="252" t="s">
        <v>137</v>
      </c>
      <c r="J21" s="259" t="s">
        <v>97</v>
      </c>
      <c r="K21" s="262">
        <v>0.12870000000000001</v>
      </c>
      <c r="L21" s="259" t="s">
        <v>150</v>
      </c>
      <c r="M21" s="253">
        <v>45536</v>
      </c>
      <c r="X21" s="271">
        <v>2501</v>
      </c>
      <c r="Y21" s="260" t="s">
        <v>157</v>
      </c>
      <c r="Z21" s="271">
        <v>50000</v>
      </c>
      <c r="AA21" s="252" t="s">
        <v>0</v>
      </c>
      <c r="AB21" s="272">
        <v>2.4000000000000001E-4</v>
      </c>
      <c r="AC21" s="252" t="s">
        <v>158</v>
      </c>
      <c r="AD21" s="252"/>
    </row>
    <row r="22" spans="1:30" ht="14.4">
      <c r="A22" s="252"/>
      <c r="B22" s="252"/>
      <c r="C22" s="252"/>
      <c r="D22" s="252"/>
      <c r="E22" s="252"/>
      <c r="F22" s="252"/>
      <c r="G22" s="252"/>
      <c r="J22" s="259" t="s">
        <v>59</v>
      </c>
      <c r="K22" s="262">
        <v>0.96870000000000001</v>
      </c>
      <c r="L22" s="259" t="s">
        <v>150</v>
      </c>
      <c r="M22" s="253">
        <v>45536</v>
      </c>
      <c r="X22" s="271">
        <v>50001</v>
      </c>
      <c r="Y22" s="260" t="s">
        <v>157</v>
      </c>
      <c r="Z22" s="271">
        <v>999999</v>
      </c>
      <c r="AA22" s="252" t="s">
        <v>0</v>
      </c>
      <c r="AB22" s="272">
        <v>1.8000000000000001E-4</v>
      </c>
      <c r="AC22" s="252" t="s">
        <v>158</v>
      </c>
      <c r="AD22" s="252"/>
    </row>
    <row r="23" spans="1:30" ht="14.4">
      <c r="A23" s="252"/>
      <c r="B23" s="252" t="s">
        <v>138</v>
      </c>
      <c r="C23" s="252"/>
      <c r="D23" s="252"/>
      <c r="E23" s="252"/>
      <c r="F23" s="252"/>
      <c r="G23" s="252"/>
      <c r="J23" s="259" t="s">
        <v>145</v>
      </c>
      <c r="K23" s="262">
        <v>0.4168</v>
      </c>
      <c r="L23" s="259" t="s">
        <v>150</v>
      </c>
      <c r="M23" s="253">
        <v>45505</v>
      </c>
      <c r="X23" s="252"/>
      <c r="Y23" s="271"/>
      <c r="Z23" s="260"/>
      <c r="AA23" s="271"/>
      <c r="AB23" s="252"/>
      <c r="AC23" s="272"/>
      <c r="AD23" s="252"/>
    </row>
    <row r="24" spans="1:30" ht="14.4">
      <c r="A24" s="252"/>
      <c r="B24" s="252"/>
      <c r="C24" s="252" t="s">
        <v>15</v>
      </c>
      <c r="D24" s="252"/>
      <c r="E24" s="252"/>
      <c r="F24" s="252">
        <v>2.7031000000000001</v>
      </c>
      <c r="G24" s="252" t="s">
        <v>137</v>
      </c>
      <c r="J24" s="259" t="s">
        <v>71</v>
      </c>
      <c r="K24" s="297">
        <v>0</v>
      </c>
      <c r="L24" s="259" t="s">
        <v>150</v>
      </c>
      <c r="M24" s="253">
        <v>45748</v>
      </c>
      <c r="X24" s="252" t="s">
        <v>161</v>
      </c>
      <c r="Y24" s="252"/>
      <c r="Z24" s="252"/>
      <c r="AA24" s="252"/>
      <c r="AB24" s="252"/>
      <c r="AC24" s="252"/>
    </row>
    <row r="25" spans="1:30" ht="14.4">
      <c r="A25" s="252"/>
      <c r="B25" s="252"/>
      <c r="C25" s="252" t="s">
        <v>136</v>
      </c>
      <c r="D25" s="252"/>
      <c r="E25" s="252"/>
      <c r="F25" s="295">
        <v>2.343</v>
      </c>
      <c r="G25" s="252" t="s">
        <v>137</v>
      </c>
      <c r="J25" s="259" t="s">
        <v>86</v>
      </c>
      <c r="K25" s="297">
        <v>0</v>
      </c>
      <c r="L25" s="259" t="s">
        <v>150</v>
      </c>
      <c r="M25" s="253">
        <v>45748</v>
      </c>
      <c r="X25" s="271">
        <v>0</v>
      </c>
      <c r="Y25" s="260" t="s">
        <v>157</v>
      </c>
      <c r="Z25" s="271">
        <v>2500</v>
      </c>
      <c r="AA25" s="252" t="s">
        <v>0</v>
      </c>
      <c r="AB25" s="272">
        <v>1.565E-3</v>
      </c>
      <c r="AC25" s="252" t="s">
        <v>158</v>
      </c>
    </row>
    <row r="26" spans="1:30" ht="14.4">
      <c r="A26" s="252"/>
      <c r="B26" s="252"/>
      <c r="C26" s="252"/>
      <c r="D26" s="252"/>
      <c r="E26" s="252"/>
      <c r="F26" s="257"/>
      <c r="G26" s="257"/>
      <c r="J26" s="259" t="s">
        <v>88</v>
      </c>
      <c r="K26" s="297">
        <v>0</v>
      </c>
      <c r="L26" s="259" t="s">
        <v>150</v>
      </c>
      <c r="M26" s="253">
        <v>45748</v>
      </c>
      <c r="X26" s="271">
        <v>2501</v>
      </c>
      <c r="Y26" s="260" t="s">
        <v>157</v>
      </c>
      <c r="Z26" s="271">
        <v>50000</v>
      </c>
      <c r="AA26" s="252" t="s">
        <v>0</v>
      </c>
      <c r="AB26" s="272">
        <v>1E-3</v>
      </c>
      <c r="AC26" s="252" t="s">
        <v>158</v>
      </c>
    </row>
    <row r="27" spans="1:30" ht="14.4">
      <c r="A27" s="515" t="s">
        <v>141</v>
      </c>
      <c r="B27" s="515"/>
      <c r="C27" s="515"/>
      <c r="D27" s="252"/>
      <c r="E27" s="252"/>
      <c r="F27" s="257"/>
      <c r="G27" s="257"/>
      <c r="X27" s="271">
        <v>50001</v>
      </c>
      <c r="Y27" s="260" t="s">
        <v>157</v>
      </c>
      <c r="Z27" s="271">
        <v>999999</v>
      </c>
      <c r="AA27" s="252" t="s">
        <v>0</v>
      </c>
      <c r="AB27" s="272">
        <v>7.5700000000000008E-4</v>
      </c>
      <c r="AC27" s="252" t="s">
        <v>158</v>
      </c>
    </row>
    <row r="28" spans="1:30" ht="17.399999999999999">
      <c r="A28" s="515" t="s">
        <v>142</v>
      </c>
      <c r="B28" s="515"/>
      <c r="C28" s="515"/>
      <c r="D28" s="252"/>
      <c r="E28" s="252"/>
      <c r="F28" s="258">
        <v>0.97</v>
      </c>
      <c r="G28" s="252" t="s">
        <v>137</v>
      </c>
      <c r="X28" s="276"/>
      <c r="Y28" s="276"/>
      <c r="Z28" s="276"/>
      <c r="AA28" s="276"/>
      <c r="AB28" s="276"/>
      <c r="AC28" s="274"/>
      <c r="AD28" s="275"/>
    </row>
    <row r="29" spans="1:30" ht="14.4">
      <c r="A29" s="252"/>
      <c r="B29" s="252"/>
      <c r="C29" s="252"/>
      <c r="D29" s="252"/>
      <c r="E29" s="252"/>
      <c r="F29" s="257"/>
      <c r="G29" s="257"/>
      <c r="AC29" s="265"/>
      <c r="AD29" s="266"/>
    </row>
    <row r="30" spans="1:30" ht="14.4">
      <c r="A30" s="252"/>
      <c r="B30" s="252"/>
      <c r="C30" s="252"/>
      <c r="D30" s="252"/>
      <c r="E30" s="252"/>
      <c r="F30" s="257"/>
      <c r="G30" s="257"/>
      <c r="Y30" s="267"/>
      <c r="Z30" s="268"/>
      <c r="AA30" s="267"/>
      <c r="AC30" s="269"/>
    </row>
    <row r="31" spans="1:30" ht="14.4">
      <c r="A31" s="252"/>
      <c r="B31" s="252"/>
      <c r="C31" s="252"/>
      <c r="D31" s="252"/>
      <c r="E31" s="252"/>
      <c r="F31" s="257"/>
      <c r="G31" s="257"/>
      <c r="Y31" s="267"/>
      <c r="Z31" s="268"/>
      <c r="AA31" s="267"/>
      <c r="AC31" s="269"/>
    </row>
    <row r="32" spans="1:30">
      <c r="A32" s="513" t="s">
        <v>168</v>
      </c>
      <c r="B32" s="513"/>
      <c r="C32" s="284"/>
      <c r="D32" s="285">
        <v>45729</v>
      </c>
      <c r="E32" s="284"/>
      <c r="F32" s="284"/>
      <c r="G32" s="286" t="s">
        <v>169</v>
      </c>
      <c r="Y32" s="267"/>
      <c r="Z32" s="268"/>
      <c r="AA32" s="267"/>
      <c r="AC32" s="269"/>
    </row>
    <row r="33" spans="1:29" ht="15.6">
      <c r="A33" s="247"/>
      <c r="B33" s="247"/>
      <c r="C33" s="247"/>
      <c r="D33" s="247"/>
      <c r="E33" s="247"/>
      <c r="Y33" s="267"/>
      <c r="Z33" s="268"/>
      <c r="AA33" s="267"/>
      <c r="AC33" s="270"/>
    </row>
    <row r="34" spans="1:29" ht="15.6">
      <c r="A34" s="247"/>
      <c r="B34" s="247"/>
      <c r="C34" s="247"/>
      <c r="D34" s="247"/>
      <c r="E34" s="247"/>
      <c r="Y34" s="267"/>
      <c r="Z34" s="268"/>
      <c r="AA34" s="267"/>
      <c r="AC34" s="269"/>
    </row>
    <row r="35" spans="1:29" ht="16.2" thickBot="1">
      <c r="A35" s="247"/>
      <c r="B35" s="247"/>
      <c r="C35" s="247"/>
      <c r="D35" s="247"/>
      <c r="E35" s="247"/>
      <c r="Y35" s="267"/>
      <c r="Z35" s="268"/>
      <c r="AA35" s="267"/>
      <c r="AC35" s="269"/>
    </row>
    <row r="36" spans="1:29" ht="12.9" customHeight="1" thickBot="1">
      <c r="A36" s="247"/>
      <c r="B36" s="247"/>
      <c r="C36" s="247"/>
      <c r="D36" s="247"/>
      <c r="E36" s="247"/>
      <c r="J36" s="510" t="s">
        <v>1</v>
      </c>
      <c r="K36" s="511"/>
      <c r="Y36" s="267"/>
      <c r="Z36" s="268"/>
      <c r="AA36" s="267"/>
      <c r="AC36" s="269"/>
    </row>
    <row r="37" spans="1:29">
      <c r="J37" s="287"/>
      <c r="K37" s="288">
        <v>0</v>
      </c>
      <c r="Y37" s="267"/>
      <c r="Z37" s="268"/>
      <c r="AA37" s="267"/>
      <c r="AC37" s="270"/>
    </row>
    <row r="38" spans="1:29">
      <c r="J38" s="289" t="s">
        <v>23</v>
      </c>
      <c r="K38" s="290">
        <v>2</v>
      </c>
      <c r="Y38" s="267"/>
      <c r="Z38" s="268"/>
      <c r="AA38" s="267"/>
      <c r="AC38" s="269"/>
    </row>
    <row r="39" spans="1:29" ht="13.8" thickBot="1">
      <c r="J39" s="291" t="s">
        <v>24</v>
      </c>
      <c r="K39" s="292">
        <v>1</v>
      </c>
      <c r="Y39" s="267"/>
      <c r="Z39" s="268"/>
      <c r="AA39" s="267"/>
      <c r="AC39" s="269"/>
    </row>
    <row r="40" spans="1:29" ht="13.8" thickBot="1">
      <c r="J40" s="293" t="s">
        <v>20</v>
      </c>
      <c r="K40" s="294">
        <f>IF(ISERROR(VLOOKUP('Rate Worksheet'!F13,'Rate Update Sheet'!J38:K39,2,FALSE)),0,VLOOKUP('Rate Worksheet'!F13,'Rate Update Sheet'!J38:K39,2,FALSE))</f>
        <v>0</v>
      </c>
      <c r="Y40" s="267"/>
      <c r="Z40" s="268"/>
      <c r="AA40" s="267"/>
      <c r="AC40" s="269"/>
    </row>
    <row r="41" spans="1:29">
      <c r="Y41" s="267"/>
      <c r="Z41" s="268"/>
      <c r="AA41" s="267"/>
      <c r="AC41" s="269"/>
    </row>
    <row r="42" spans="1:29">
      <c r="Y42" s="267"/>
      <c r="Z42" s="268"/>
      <c r="AA42" s="267"/>
      <c r="AC42" s="269"/>
    </row>
    <row r="43" spans="1:29">
      <c r="Y43" s="267"/>
      <c r="Z43" s="268"/>
      <c r="AA43" s="267"/>
      <c r="AC43" s="269"/>
    </row>
    <row r="44" spans="1:29">
      <c r="Y44" s="267"/>
      <c r="Z44" s="268"/>
      <c r="AA44" s="267"/>
      <c r="AC44" s="269"/>
    </row>
  </sheetData>
  <sheetProtection algorithmName="SHA-512" hashValue="NQbRudIWwqtfEf4Cja0ZsiBUQCRQgzeQTuLWoIANF4jATDUO/uAkEewRnd0MqFFWnqNG+MscZsCLUvihcQW7rw==" saltValue="4VKiPOmIy1D8qeMDj7Eccg==" spinCount="100000" sheet="1" objects="1" scenarios="1"/>
  <mergeCells count="16">
    <mergeCell ref="J36:K36"/>
    <mergeCell ref="X1:AC1"/>
    <mergeCell ref="X6:AC6"/>
    <mergeCell ref="A32:B32"/>
    <mergeCell ref="P1:V1"/>
    <mergeCell ref="P16:V16"/>
    <mergeCell ref="P19:Q19"/>
    <mergeCell ref="J1:M1"/>
    <mergeCell ref="A17:C17"/>
    <mergeCell ref="A28:C28"/>
    <mergeCell ref="A27:C27"/>
    <mergeCell ref="A1:B1"/>
    <mergeCell ref="C1:E1"/>
    <mergeCell ref="A2:E2"/>
    <mergeCell ref="A4:C4"/>
    <mergeCell ref="A6:C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612E161-559A-4C2F-8DC7-4E83A0E5C72B}"/>
</file>

<file path=customXml/itemProps2.xml><?xml version="1.0" encoding="utf-8"?>
<ds:datastoreItem xmlns:ds="http://schemas.openxmlformats.org/officeDocument/2006/customXml" ds:itemID="{2A23A4F8-FA10-432E-8B7B-7E60BF2241FE}"/>
</file>

<file path=customXml/itemProps3.xml><?xml version="1.0" encoding="utf-8"?>
<ds:datastoreItem xmlns:ds="http://schemas.openxmlformats.org/officeDocument/2006/customXml" ds:itemID="{7C4673CD-4E49-4BF0-AA48-AD67A11B78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Rate Worksheet</vt:lpstr>
      <vt:lpstr>Green Power Options</vt:lpstr>
      <vt:lpstr>Proration_Messages</vt:lpstr>
      <vt:lpstr>100% Total Renewable Generation</vt:lpstr>
      <vt:lpstr> Sample Bill </vt:lpstr>
      <vt:lpstr>Help</vt:lpstr>
      <vt:lpstr>Rate Update Sheet</vt:lpstr>
      <vt:lpstr>days</vt:lpstr>
      <vt:lpstr>'Rate Worksheet'!Print_Area</vt:lpstr>
      <vt:lpstr>protax</vt:lpstr>
      <vt:lpstr>tax</vt:lpstr>
    </vt:vector>
  </TitlesOfParts>
  <Company>Dominion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BSC</dc:creator>
  <cp:lastModifiedBy>Katie L Gulick (DEV Trans Distribution - 1)</cp:lastModifiedBy>
  <cp:lastPrinted>2017-08-24T17:30:33Z</cp:lastPrinted>
  <dcterms:created xsi:type="dcterms:W3CDTF">2008-08-10T21:31:22Z</dcterms:created>
  <dcterms:modified xsi:type="dcterms:W3CDTF">2025-03-14T12:17:59Z</dcterms:modified>
</cp:coreProperties>
</file>